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Dragt\OneDrive - MD2C\AAA_MD2C\Offerings\Data Science\Conditionele effecten\products\"/>
    </mc:Choice>
  </mc:AlternateContent>
  <xr:revisionPtr revIDLastSave="240" documentId="8_{2A8AA668-1DED-4244-8BE2-7F9F5C1A2B19}" xr6:coauthVersionLast="34" xr6:coauthVersionMax="34" xr10:uidLastSave="{43AC3CDD-FE7A-4D59-8FD7-8F3E495E10E9}"/>
  <bookViews>
    <workbookView xWindow="480" yWindow="120" windowWidth="13200" windowHeight="5865" tabRatio="740" xr2:uid="{00000000-000D-0000-FFFF-FFFF00000000}"/>
  </bookViews>
  <sheets>
    <sheet name="Model3" sheetId="18" r:id="rId1"/>
    <sheet name="ModerationEffect" sheetId="21" r:id="rId2"/>
    <sheet name="ConditionalEffect" sheetId="15" r:id="rId3"/>
    <sheet name="Table" sheetId="2" r:id="rId4"/>
    <sheet name="Sources" sheetId="17" r:id="rId5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17"/>
</workbook>
</file>

<file path=xl/calcChain.xml><?xml version="1.0" encoding="utf-8"?>
<calcChain xmlns="http://schemas.openxmlformats.org/spreadsheetml/2006/main">
  <c r="J1" i="15" l="1"/>
  <c r="B1" i="15"/>
  <c r="P28" i="21"/>
  <c r="P18" i="21"/>
  <c r="P9" i="21"/>
  <c r="C75" i="21"/>
  <c r="C74" i="21"/>
  <c r="L75" i="21"/>
  <c r="K75" i="21"/>
  <c r="L74" i="21"/>
  <c r="K74" i="21"/>
  <c r="I75" i="21"/>
  <c r="J75" i="21"/>
  <c r="J74" i="21"/>
  <c r="I74" i="21"/>
  <c r="F75" i="21"/>
  <c r="F74" i="21"/>
  <c r="H75" i="21"/>
  <c r="G75" i="21"/>
  <c r="H74" i="21"/>
  <c r="G74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32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B46" i="21"/>
  <c r="B47" i="21"/>
  <c r="B48" i="21"/>
  <c r="B49" i="21"/>
  <c r="B38" i="21"/>
  <c r="B39" i="21"/>
  <c r="B40" i="21"/>
  <c r="B41" i="21"/>
  <c r="B42" i="21"/>
  <c r="B43" i="21"/>
  <c r="B44" i="21"/>
  <c r="B45" i="21"/>
  <c r="B1" i="21"/>
  <c r="B32" i="21"/>
  <c r="E73" i="21" l="1"/>
  <c r="D73" i="21"/>
  <c r="B37" i="21"/>
  <c r="B57" i="21" s="1"/>
  <c r="B36" i="21"/>
  <c r="B56" i="21" s="1"/>
  <c r="B35" i="21"/>
  <c r="B55" i="21" s="1"/>
  <c r="B34" i="21"/>
  <c r="B54" i="21" s="1"/>
  <c r="B33" i="21"/>
  <c r="B53" i="21" s="1"/>
  <c r="C32" i="21"/>
  <c r="C52" i="21" s="1"/>
  <c r="B52" i="21" l="1"/>
  <c r="C33" i="21"/>
  <c r="C36" i="21"/>
  <c r="D32" i="21"/>
  <c r="D74" i="21" s="1"/>
  <c r="C35" i="21"/>
  <c r="C34" i="21"/>
  <c r="C37" i="21"/>
  <c r="D33" i="21" l="1"/>
  <c r="E74" i="21" s="1"/>
  <c r="D34" i="21"/>
  <c r="D35" i="21"/>
  <c r="D37" i="21"/>
  <c r="E75" i="21" s="1"/>
  <c r="D36" i="21"/>
  <c r="D75" i="21" s="1"/>
  <c r="G16" i="2" l="1"/>
  <c r="G10" i="2"/>
  <c r="G11" i="2"/>
  <c r="G9" i="2"/>
  <c r="G72" i="2"/>
  <c r="G84" i="2" s="1"/>
  <c r="G96" i="2" l="1"/>
  <c r="H84" i="2"/>
  <c r="M3" i="2"/>
  <c r="G54" i="2" s="1"/>
  <c r="I3" i="2"/>
  <c r="G18" i="2" s="1"/>
  <c r="I84" i="2" l="1"/>
  <c r="H96" i="2"/>
  <c r="M8" i="2" s="1"/>
  <c r="J84" i="2" l="1"/>
  <c r="I96" i="2"/>
  <c r="O8" i="2" s="1"/>
  <c r="B59" i="15"/>
  <c r="B85" i="15" s="1"/>
  <c r="B111" i="15" s="1"/>
  <c r="B58" i="15"/>
  <c r="B84" i="15" s="1"/>
  <c r="B57" i="15"/>
  <c r="B83" i="15" s="1"/>
  <c r="C83" i="15" s="1"/>
  <c r="C109" i="15" s="1"/>
  <c r="B56" i="15"/>
  <c r="B82" i="15" s="1"/>
  <c r="B108" i="15" s="1"/>
  <c r="B55" i="15"/>
  <c r="B81" i="15" s="1"/>
  <c r="B107" i="15" s="1"/>
  <c r="B54" i="15"/>
  <c r="B80" i="15" s="1"/>
  <c r="B53" i="15"/>
  <c r="B79" i="15" s="1"/>
  <c r="C79" i="15" s="1"/>
  <c r="C105" i="15" s="1"/>
  <c r="B52" i="15"/>
  <c r="B78" i="15" s="1"/>
  <c r="B104" i="15" s="1"/>
  <c r="B51" i="15"/>
  <c r="B77" i="15" s="1"/>
  <c r="B103" i="15" s="1"/>
  <c r="B50" i="15"/>
  <c r="B76" i="15" s="1"/>
  <c r="B49" i="15"/>
  <c r="B75" i="15" s="1"/>
  <c r="C75" i="15" s="1"/>
  <c r="C101" i="15" s="1"/>
  <c r="B48" i="15"/>
  <c r="B74" i="15" s="1"/>
  <c r="B100" i="15" s="1"/>
  <c r="B47" i="15"/>
  <c r="B73" i="15" s="1"/>
  <c r="B99" i="15" s="1"/>
  <c r="B46" i="15"/>
  <c r="B72" i="15" s="1"/>
  <c r="B45" i="15"/>
  <c r="B71" i="15" s="1"/>
  <c r="C71" i="15" s="1"/>
  <c r="D71" i="15" s="1"/>
  <c r="D97" i="15" s="1"/>
  <c r="B44" i="15"/>
  <c r="B70" i="15" s="1"/>
  <c r="B96" i="15" s="1"/>
  <c r="B43" i="15"/>
  <c r="B69" i="15" s="1"/>
  <c r="B95" i="15" s="1"/>
  <c r="B42" i="15"/>
  <c r="B68" i="15" s="1"/>
  <c r="B41" i="15"/>
  <c r="B67" i="15" s="1"/>
  <c r="C67" i="15" s="1"/>
  <c r="C93" i="15" s="1"/>
  <c r="B40" i="15"/>
  <c r="B66" i="15" s="1"/>
  <c r="B92" i="15" s="1"/>
  <c r="B39" i="15"/>
  <c r="B65" i="15" s="1"/>
  <c r="B91" i="15" s="1"/>
  <c r="B38" i="15"/>
  <c r="B64" i="15" s="1"/>
  <c r="B37" i="15"/>
  <c r="B63" i="15" s="1"/>
  <c r="B89" i="15" s="1"/>
  <c r="K84" i="2" l="1"/>
  <c r="J96" i="2"/>
  <c r="B97" i="15"/>
  <c r="C97" i="15"/>
  <c r="C78" i="15"/>
  <c r="C104" i="15" s="1"/>
  <c r="B105" i="15"/>
  <c r="C70" i="15"/>
  <c r="C96" i="15" s="1"/>
  <c r="D79" i="15"/>
  <c r="D105" i="15" s="1"/>
  <c r="B90" i="15"/>
  <c r="C64" i="15"/>
  <c r="B98" i="15"/>
  <c r="C72" i="15"/>
  <c r="B106" i="15"/>
  <c r="C80" i="15"/>
  <c r="B94" i="15"/>
  <c r="C68" i="15"/>
  <c r="C69" i="15"/>
  <c r="E71" i="15"/>
  <c r="B110" i="15"/>
  <c r="C84" i="15"/>
  <c r="C85" i="15"/>
  <c r="C66" i="15"/>
  <c r="D67" i="15"/>
  <c r="C74" i="15"/>
  <c r="D75" i="15"/>
  <c r="C82" i="15"/>
  <c r="D83" i="15"/>
  <c r="B93" i="15"/>
  <c r="B101" i="15"/>
  <c r="B109" i="15"/>
  <c r="B102" i="15"/>
  <c r="C76" i="15"/>
  <c r="C77" i="15"/>
  <c r="C65" i="15"/>
  <c r="C73" i="15"/>
  <c r="C81" i="15"/>
  <c r="L84" i="2" l="1"/>
  <c r="K96" i="2"/>
  <c r="N8" i="2" s="1"/>
  <c r="D78" i="15"/>
  <c r="D104" i="15" s="1"/>
  <c r="D70" i="15"/>
  <c r="D96" i="15" s="1"/>
  <c r="E79" i="15"/>
  <c r="F79" i="15" s="1"/>
  <c r="C107" i="15"/>
  <c r="D81" i="15"/>
  <c r="C108" i="15"/>
  <c r="D82" i="15"/>
  <c r="D68" i="15"/>
  <c r="C94" i="15"/>
  <c r="E97" i="15"/>
  <c r="F71" i="15"/>
  <c r="E78" i="15"/>
  <c r="C99" i="15"/>
  <c r="D73" i="15"/>
  <c r="C111" i="15"/>
  <c r="D85" i="15"/>
  <c r="C92" i="15"/>
  <c r="D66" i="15"/>
  <c r="D72" i="15"/>
  <c r="C98" i="15"/>
  <c r="C103" i="15"/>
  <c r="D77" i="15"/>
  <c r="D101" i="15"/>
  <c r="E75" i="15"/>
  <c r="C91" i="15"/>
  <c r="D65" i="15"/>
  <c r="D76" i="15"/>
  <c r="C102" i="15"/>
  <c r="C100" i="15"/>
  <c r="D74" i="15"/>
  <c r="D80" i="15"/>
  <c r="C106" i="15"/>
  <c r="D64" i="15"/>
  <c r="C90" i="15"/>
  <c r="D109" i="15"/>
  <c r="E83" i="15"/>
  <c r="D93" i="15"/>
  <c r="E67" i="15"/>
  <c r="D84" i="15"/>
  <c r="C110" i="15"/>
  <c r="C95" i="15"/>
  <c r="D69" i="15"/>
  <c r="E70" i="15" l="1"/>
  <c r="F70" i="15" s="1"/>
  <c r="E105" i="15"/>
  <c r="M84" i="2"/>
  <c r="M96" i="2" s="1"/>
  <c r="L96" i="2"/>
  <c r="E96" i="15"/>
  <c r="E77" i="15"/>
  <c r="D103" i="15"/>
  <c r="D92" i="15"/>
  <c r="E66" i="15"/>
  <c r="D108" i="15"/>
  <c r="E82" i="15"/>
  <c r="D110" i="15"/>
  <c r="E84" i="15"/>
  <c r="E64" i="15"/>
  <c r="D90" i="15"/>
  <c r="D102" i="15"/>
  <c r="E76" i="15"/>
  <c r="E73" i="15"/>
  <c r="D99" i="15"/>
  <c r="G71" i="15"/>
  <c r="F97" i="15"/>
  <c r="E69" i="15"/>
  <c r="D95" i="15"/>
  <c r="E93" i="15"/>
  <c r="F67" i="15"/>
  <c r="G79" i="15"/>
  <c r="F105" i="15"/>
  <c r="D100" i="15"/>
  <c r="E74" i="15"/>
  <c r="E65" i="15"/>
  <c r="D91" i="15"/>
  <c r="E101" i="15"/>
  <c r="F75" i="15"/>
  <c r="E85" i="15"/>
  <c r="D111" i="15"/>
  <c r="F78" i="15"/>
  <c r="E104" i="15"/>
  <c r="E81" i="15"/>
  <c r="D107" i="15"/>
  <c r="E109" i="15"/>
  <c r="F83" i="15"/>
  <c r="D106" i="15"/>
  <c r="E80" i="15"/>
  <c r="D98" i="15"/>
  <c r="E72" i="15"/>
  <c r="D94" i="15"/>
  <c r="E68" i="15"/>
  <c r="G8" i="2"/>
  <c r="E98" i="15" l="1"/>
  <c r="F72" i="15"/>
  <c r="G75" i="15"/>
  <c r="F101" i="15"/>
  <c r="G67" i="15"/>
  <c r="F93" i="15"/>
  <c r="F104" i="15"/>
  <c r="G78" i="15"/>
  <c r="G97" i="15"/>
  <c r="H71" i="15"/>
  <c r="H97" i="15" s="1"/>
  <c r="E90" i="15"/>
  <c r="F64" i="15"/>
  <c r="E103" i="15"/>
  <c r="F77" i="15"/>
  <c r="G83" i="15"/>
  <c r="F109" i="15"/>
  <c r="F74" i="15"/>
  <c r="E100" i="15"/>
  <c r="F82" i="15"/>
  <c r="E108" i="15"/>
  <c r="E94" i="15"/>
  <c r="F68" i="15"/>
  <c r="E106" i="15"/>
  <c r="F80" i="15"/>
  <c r="E102" i="15"/>
  <c r="F76" i="15"/>
  <c r="E110" i="15"/>
  <c r="F84" i="15"/>
  <c r="F66" i="15"/>
  <c r="E92" i="15"/>
  <c r="E107" i="15"/>
  <c r="F81" i="15"/>
  <c r="E111" i="15"/>
  <c r="F85" i="15"/>
  <c r="F65" i="15"/>
  <c r="E91" i="15"/>
  <c r="G105" i="15"/>
  <c r="H79" i="15"/>
  <c r="H105" i="15" s="1"/>
  <c r="E95" i="15"/>
  <c r="F69" i="15"/>
  <c r="E99" i="15"/>
  <c r="F73" i="15"/>
  <c r="F96" i="15"/>
  <c r="G70" i="15"/>
  <c r="F111" i="15" l="1"/>
  <c r="G85" i="15"/>
  <c r="F94" i="15"/>
  <c r="G68" i="15"/>
  <c r="G104" i="15"/>
  <c r="H78" i="15"/>
  <c r="H104" i="15" s="1"/>
  <c r="G66" i="15"/>
  <c r="F92" i="15"/>
  <c r="F100" i="15"/>
  <c r="G74" i="15"/>
  <c r="G101" i="15"/>
  <c r="H75" i="15"/>
  <c r="H101" i="15" s="1"/>
  <c r="F99" i="15"/>
  <c r="G73" i="15"/>
  <c r="G96" i="15"/>
  <c r="H70" i="15"/>
  <c r="H96" i="15" s="1"/>
  <c r="F107" i="15"/>
  <c r="G81" i="15"/>
  <c r="F110" i="15"/>
  <c r="G84" i="15"/>
  <c r="F106" i="15"/>
  <c r="G80" i="15"/>
  <c r="F90" i="15"/>
  <c r="G64" i="15"/>
  <c r="F98" i="15"/>
  <c r="G72" i="15"/>
  <c r="F102" i="15"/>
  <c r="G76" i="15"/>
  <c r="F103" i="15"/>
  <c r="G77" i="15"/>
  <c r="F95" i="15"/>
  <c r="G69" i="15"/>
  <c r="F91" i="15"/>
  <c r="G65" i="15"/>
  <c r="F108" i="15"/>
  <c r="G82" i="15"/>
  <c r="G109" i="15"/>
  <c r="H83" i="15"/>
  <c r="H109" i="15" s="1"/>
  <c r="H67" i="15"/>
  <c r="H93" i="15" s="1"/>
  <c r="G93" i="15"/>
  <c r="G91" i="15" l="1"/>
  <c r="H65" i="15"/>
  <c r="H91" i="15" s="1"/>
  <c r="H80" i="15"/>
  <c r="H106" i="15" s="1"/>
  <c r="G106" i="15"/>
  <c r="H68" i="15"/>
  <c r="H94" i="15" s="1"/>
  <c r="G94" i="15"/>
  <c r="H72" i="15"/>
  <c r="H98" i="15" s="1"/>
  <c r="G98" i="15"/>
  <c r="G99" i="15"/>
  <c r="H73" i="15"/>
  <c r="H99" i="15" s="1"/>
  <c r="G108" i="15"/>
  <c r="H82" i="15"/>
  <c r="H108" i="15" s="1"/>
  <c r="G95" i="15"/>
  <c r="H69" i="15"/>
  <c r="H95" i="15" s="1"/>
  <c r="H76" i="15"/>
  <c r="H102" i="15" s="1"/>
  <c r="G102" i="15"/>
  <c r="H64" i="15"/>
  <c r="H90" i="15" s="1"/>
  <c r="G90" i="15"/>
  <c r="H84" i="15"/>
  <c r="H110" i="15" s="1"/>
  <c r="G110" i="15"/>
  <c r="G111" i="15"/>
  <c r="H85" i="15"/>
  <c r="H111" i="15" s="1"/>
  <c r="G103" i="15"/>
  <c r="H77" i="15"/>
  <c r="H103" i="15" s="1"/>
  <c r="G107" i="15"/>
  <c r="H81" i="15"/>
  <c r="H107" i="15" s="1"/>
  <c r="G100" i="15"/>
  <c r="H74" i="15"/>
  <c r="H100" i="15" s="1"/>
  <c r="G92" i="15"/>
  <c r="H66" i="15"/>
  <c r="H92" i="15" s="1"/>
  <c r="G75" i="2" l="1"/>
  <c r="G87" i="2" s="1"/>
  <c r="G74" i="2"/>
  <c r="G86" i="2" s="1"/>
  <c r="G98" i="2" s="1"/>
  <c r="G73" i="2"/>
  <c r="G85" i="2" s="1"/>
  <c r="G71" i="2"/>
  <c r="G83" i="2" s="1"/>
  <c r="G70" i="2"/>
  <c r="G82" i="2" s="1"/>
  <c r="H82" i="2" s="1"/>
  <c r="I82" i="2" s="1"/>
  <c r="J82" i="2" s="1"/>
  <c r="K82" i="2" s="1"/>
  <c r="L82" i="2" s="1"/>
  <c r="G69" i="2"/>
  <c r="G81" i="2" s="1"/>
  <c r="G68" i="2"/>
  <c r="G80" i="2" s="1"/>
  <c r="G67" i="2"/>
  <c r="G79" i="2" s="1"/>
  <c r="G91" i="2" s="1"/>
  <c r="G66" i="2"/>
  <c r="G78" i="2" s="1"/>
  <c r="G32" i="2"/>
  <c r="G41" i="2" s="1"/>
  <c r="G50" i="2" s="1"/>
  <c r="G33" i="2"/>
  <c r="G42" i="2" s="1"/>
  <c r="G28" i="2"/>
  <c r="G37" i="2" s="1"/>
  <c r="G29" i="2"/>
  <c r="G38" i="2" s="1"/>
  <c r="G30" i="2"/>
  <c r="G39" i="2" s="1"/>
  <c r="G31" i="2"/>
  <c r="G40" i="2" s="1"/>
  <c r="G27" i="2"/>
  <c r="G36" i="2" s="1"/>
  <c r="G99" i="2" l="1"/>
  <c r="H87" i="2"/>
  <c r="H83" i="2"/>
  <c r="G95" i="2"/>
  <c r="G90" i="2"/>
  <c r="H78" i="2"/>
  <c r="G97" i="2"/>
  <c r="H85" i="2"/>
  <c r="H79" i="2"/>
  <c r="H86" i="2"/>
  <c r="H40" i="2"/>
  <c r="I40" i="2" s="1"/>
  <c r="J40" i="2" s="1"/>
  <c r="K40" i="2" s="1"/>
  <c r="L40" i="2" s="1"/>
  <c r="H41" i="2"/>
  <c r="H36" i="2"/>
  <c r="G45" i="2"/>
  <c r="G46" i="2"/>
  <c r="H37" i="2"/>
  <c r="H42" i="2"/>
  <c r="G51" i="2"/>
  <c r="I85" i="2" l="1"/>
  <c r="H97" i="2"/>
  <c r="M9" i="2" s="1"/>
  <c r="H98" i="2"/>
  <c r="M10" i="2" s="1"/>
  <c r="I86" i="2"/>
  <c r="H90" i="2"/>
  <c r="I78" i="2"/>
  <c r="H99" i="2"/>
  <c r="M11" i="2" s="1"/>
  <c r="I87" i="2"/>
  <c r="H95" i="2"/>
  <c r="M7" i="2" s="1"/>
  <c r="I83" i="2"/>
  <c r="H91" i="2"/>
  <c r="I79" i="2"/>
  <c r="H50" i="2"/>
  <c r="I7" i="2" s="1"/>
  <c r="I41" i="2"/>
  <c r="H46" i="2"/>
  <c r="I37" i="2"/>
  <c r="I42" i="2"/>
  <c r="H51" i="2"/>
  <c r="I8" i="2" s="1"/>
  <c r="I36" i="2"/>
  <c r="H45" i="2"/>
  <c r="I13" i="2" l="1"/>
  <c r="M13" i="2"/>
  <c r="I91" i="2"/>
  <c r="J79" i="2"/>
  <c r="I99" i="2"/>
  <c r="O11" i="2" s="1"/>
  <c r="J87" i="2"/>
  <c r="J86" i="2"/>
  <c r="I98" i="2"/>
  <c r="O10" i="2" s="1"/>
  <c r="I95" i="2"/>
  <c r="O7" i="2" s="1"/>
  <c r="J83" i="2"/>
  <c r="J78" i="2"/>
  <c r="I90" i="2"/>
  <c r="I97" i="2"/>
  <c r="O9" i="2" s="1"/>
  <c r="J85" i="2"/>
  <c r="J41" i="2"/>
  <c r="I50" i="2"/>
  <c r="K7" i="2" s="1"/>
  <c r="J42" i="2"/>
  <c r="I51" i="2"/>
  <c r="K8" i="2" s="1"/>
  <c r="I46" i="2"/>
  <c r="J37" i="2"/>
  <c r="J36" i="2"/>
  <c r="I45" i="2"/>
  <c r="J95" i="2" l="1"/>
  <c r="K83" i="2"/>
  <c r="K79" i="2"/>
  <c r="J91" i="2"/>
  <c r="M14" i="2" s="1"/>
  <c r="J97" i="2"/>
  <c r="K85" i="2"/>
  <c r="K87" i="2"/>
  <c r="J99" i="2"/>
  <c r="J90" i="2"/>
  <c r="K78" i="2"/>
  <c r="J98" i="2"/>
  <c r="K86" i="2"/>
  <c r="K41" i="2"/>
  <c r="K50" i="2" s="1"/>
  <c r="J7" i="2" s="1"/>
  <c r="J50" i="2"/>
  <c r="K36" i="2"/>
  <c r="J45" i="2"/>
  <c r="K37" i="2"/>
  <c r="J46" i="2"/>
  <c r="I14" i="2" s="1"/>
  <c r="K42" i="2"/>
  <c r="K51" i="2" s="1"/>
  <c r="J8" i="2" s="1"/>
  <c r="J51" i="2"/>
  <c r="K98" i="2" l="1"/>
  <c r="N10" i="2" s="1"/>
  <c r="L86" i="2"/>
  <c r="K99" i="2"/>
  <c r="N11" i="2" s="1"/>
  <c r="L87" i="2"/>
  <c r="K91" i="2"/>
  <c r="L79" i="2"/>
  <c r="K90" i="2"/>
  <c r="L78" i="2"/>
  <c r="K97" i="2"/>
  <c r="N9" i="2" s="1"/>
  <c r="L85" i="2"/>
  <c r="L83" i="2"/>
  <c r="K95" i="2"/>
  <c r="N7" i="2" s="1"/>
  <c r="L41" i="2"/>
  <c r="L42" i="2"/>
  <c r="L37" i="2"/>
  <c r="K46" i="2"/>
  <c r="L36" i="2"/>
  <c r="K45" i="2"/>
  <c r="L90" i="2" l="1"/>
  <c r="M78" i="2"/>
  <c r="M90" i="2" s="1"/>
  <c r="L99" i="2"/>
  <c r="M87" i="2"/>
  <c r="M99" i="2" s="1"/>
  <c r="L95" i="2"/>
  <c r="M83" i="2"/>
  <c r="M95" i="2" s="1"/>
  <c r="M85" i="2"/>
  <c r="M97" i="2" s="1"/>
  <c r="L97" i="2"/>
  <c r="L91" i="2"/>
  <c r="L14" i="2" s="1"/>
  <c r="M79" i="2"/>
  <c r="L98" i="2"/>
  <c r="M86" i="2"/>
  <c r="M98" i="2" s="1"/>
  <c r="L50" i="2"/>
  <c r="M41" i="2"/>
  <c r="M50" i="2" s="1"/>
  <c r="M36" i="2"/>
  <c r="M45" i="2" s="1"/>
  <c r="L45" i="2"/>
  <c r="M37" i="2"/>
  <c r="L46" i="2"/>
  <c r="G14" i="2" s="1"/>
  <c r="M42" i="2"/>
  <c r="M51" i="2" s="1"/>
  <c r="L51" i="2"/>
  <c r="M91" i="2" l="1"/>
  <c r="N14" i="2" s="1"/>
  <c r="M46" i="2"/>
  <c r="J14" i="2" s="1"/>
</calcChain>
</file>

<file path=xl/sharedStrings.xml><?xml version="1.0" encoding="utf-8"?>
<sst xmlns="http://schemas.openxmlformats.org/spreadsheetml/2006/main" count="148" uniqueCount="122">
  <si>
    <t>95% CI Lower Limit</t>
  </si>
  <si>
    <t>95% CI Upper Limit</t>
  </si>
  <si>
    <t>Predictor</t>
  </si>
  <si>
    <t>B</t>
  </si>
  <si>
    <t>(SE)</t>
  </si>
  <si>
    <t>Intercept</t>
  </si>
  <si>
    <r>
      <t xml:space="preserve">Model </t>
    </r>
    <r>
      <rPr>
        <i/>
        <sz val="12"/>
        <color rgb="FF000000"/>
        <rFont val="Times New Roman"/>
        <family val="1"/>
      </rPr>
      <t>R²</t>
    </r>
  </si>
  <si>
    <r>
      <t>Interaction ∆</t>
    </r>
    <r>
      <rPr>
        <i/>
        <sz val="12"/>
        <color rgb="FF000000"/>
        <rFont val="Times New Roman"/>
        <family val="1"/>
      </rPr>
      <t>R²</t>
    </r>
    <r>
      <rPr>
        <sz val="8"/>
        <color theme="1"/>
        <rFont val="Times New Roman"/>
        <family val="1"/>
      </rPr>
      <t> </t>
    </r>
  </si>
  <si>
    <t>Point Estimate</t>
  </si>
  <si>
    <t>SE</t>
  </si>
  <si>
    <t>T</t>
  </si>
  <si>
    <t>p</t>
  </si>
  <si>
    <t>TRIM</t>
  </si>
  <si>
    <t>SLICE</t>
  </si>
  <si>
    <t>CLEAN</t>
  </si>
  <si>
    <t>Outcome -&gt;</t>
  </si>
  <si>
    <t>ULCI</t>
  </si>
  <si>
    <t>LLCI</t>
  </si>
  <si>
    <t>t</t>
  </si>
  <si>
    <t>se</t>
  </si>
  <si>
    <t>coeff</t>
  </si>
  <si>
    <t xml:space="preserve">  </t>
  </si>
  <si>
    <t>Instructions:</t>
  </si>
  <si>
    <t>X (IV)</t>
  </si>
  <si>
    <t>Y (DV)</t>
  </si>
  <si>
    <t>STEP 4: ADJUST EXTREMES IV AND MODERATOR WHEN NEEDED</t>
  </si>
  <si>
    <t>STEP 1: FILL OUT VARIABLE NAME</t>
  </si>
  <si>
    <t>STEP 2: COPY/PASTE FROM PROCESS</t>
  </si>
  <si>
    <t>W (Mod)</t>
  </si>
  <si>
    <t>M (Med)</t>
  </si>
  <si>
    <t xml:space="preserve"> </t>
  </si>
  <si>
    <t xml:space="preserve">Model </t>
  </si>
  <si>
    <t xml:space="preserve">              coeff         se          t          p       LLCI       ULCI </t>
  </si>
  <si>
    <t>STEP 2: COPY/PASTE THE MODEL RESULTS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</si>
  <si>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</si>
  <si>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</si>
  <si>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</si>
  <si>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</si>
  <si>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t xml:space="preserve">          R       R-sq        MSE          F        df1        df2          p 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</si>
  <si>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2 </t>
    </r>
    <r>
      <rPr>
        <i/>
        <sz val="12"/>
        <color rgb="FF000000"/>
        <rFont val="Times New Roman"/>
        <family val="1"/>
      </rPr>
      <t>-&gt;</t>
    </r>
  </si>
  <si>
    <t>DYSFUNC</t>
  </si>
  <si>
    <t>PERFORM</t>
  </si>
  <si>
    <t>NEGTONE</t>
  </si>
  <si>
    <t>NEGEXP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</si>
  <si>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1 </t>
    </r>
    <r>
      <rPr>
        <i/>
        <sz val="12"/>
        <color rgb="FF000000"/>
        <rFont val="Times New Roman"/>
        <family val="1"/>
      </rPr>
      <t>-&gt;</t>
    </r>
  </si>
  <si>
    <r>
      <t>b3</t>
    </r>
    <r>
      <rPr>
        <i/>
        <vertAlign val="subscript"/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>-&gt;</t>
    </r>
  </si>
  <si>
    <t xml:space="preserve">      .4384      .1922      .2268    13.7999     1.0000    58.0000      .0005 </t>
  </si>
  <si>
    <t xml:space="preserve">constant      .0257      .0618      .4159      .6791     -.0979      .1493 </t>
  </si>
  <si>
    <t>dysfunc       .6198      .1668     3.7148      .0005      .2858      .9537</t>
  </si>
  <si>
    <t xml:space="preserve">      .5586      .3120      .2015     6.2350     4.0000    55.0000      .0003 </t>
  </si>
  <si>
    <t xml:space="preserve">constant     -.0119      .0585     -.2029      .8399     -.1292      .1054 </t>
  </si>
  <si>
    <t xml:space="preserve">dysfunc       .3661      .1778     2.0585      .0443      .0097      .7224 </t>
  </si>
  <si>
    <t xml:space="preserve">negtone      -.4357      .1306    -3.3377      .0015     -.6974     -.1741 </t>
  </si>
  <si>
    <t xml:space="preserve">negexp       -.0192      .1174     -.1634      .8708     -.2545      .2161 </t>
  </si>
  <si>
    <t>Int_1        -.5170      .2409    -2.1458      .0363     -.9998     -.0341</t>
  </si>
  <si>
    <t>N</t>
  </si>
  <si>
    <t xml:space="preserve">Model 1 </t>
  </si>
  <si>
    <t>Model 2</t>
  </si>
  <si>
    <r>
      <t xml:space="preserve">Hayes, A. (2018).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</si>
  <si>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Step 1: Fill out the variable names
Step 2: Copy/paste the "Conditional effects of the focal predictor at values of the moderator" data as values from the PROCESS output below.
Step 3: Adapt the graphs axes
Step 4: Controll the controll intervals</t>
  </si>
  <si>
    <r>
      <t>c'</t>
    </r>
    <r>
      <rPr>
        <i/>
        <vertAlign val="subscript"/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>-&gt;</t>
    </r>
  </si>
  <si>
    <r>
      <t>a</t>
    </r>
    <r>
      <rPr>
        <i/>
        <vertAlign val="subscript"/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>-&gt;</t>
    </r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</si>
  <si>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</si>
  <si>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W (MODERATOR)</t>
  </si>
  <si>
    <t>Z (MODERATOR)</t>
  </si>
  <si>
    <t>Sex</t>
  </si>
  <si>
    <t>Age</t>
  </si>
  <si>
    <t>Negative Emotions about Climate Change</t>
  </si>
  <si>
    <t>Support for Government Action to Mitigate Climate Change</t>
  </si>
  <si>
    <t xml:space="preserve"> 1.6700      .0000    30.0000     4.0561 </t>
  </si>
  <si>
    <t xml:space="preserve">     3.6700      .0000    30.0000     4.6566 </t>
  </si>
  <si>
    <t xml:space="preserve">     5.3300      .0000    30.0000     5.1551 </t>
  </si>
  <si>
    <t xml:space="preserve">     1.6700      .0000    51.0000     4.0172 </t>
  </si>
  <si>
    <t xml:space="preserve">     3.6700      .0000    51.0000     4.6562 </t>
  </si>
  <si>
    <t xml:space="preserve">     5.3300      .0000    51.0000     5.1865 </t>
  </si>
  <si>
    <t xml:space="preserve">     1.6700      .0000    67.0000     3.9876 </t>
  </si>
  <si>
    <t xml:space="preserve">     3.6700      .0000    67.0000     4.6558 </t>
  </si>
  <si>
    <t xml:space="preserve">     5.3300      .0000    67.0000     5.2105 </t>
  </si>
  <si>
    <t xml:space="preserve">     1.6700     1.0000    30.0000     3.9422 </t>
  </si>
  <si>
    <t xml:space="preserve">     3.6700     1.0000    30.0000     4.6819 </t>
  </si>
  <si>
    <t xml:space="preserve">     5.3300     1.0000    30.0000     5.2959 </t>
  </si>
  <si>
    <t xml:space="preserve">     1.6700     1.0000    51.0000     3.6059 </t>
  </si>
  <si>
    <t xml:space="preserve">     3.6700     1.0000    51.0000     4.6646 </t>
  </si>
  <si>
    <t xml:space="preserve">     5.3300     1.0000    51.0000     5.5432 </t>
  </si>
  <si>
    <t xml:space="preserve">     1.6700     1.0000    67.0000     3.3498 </t>
  </si>
  <si>
    <t xml:space="preserve">     3.6700     1.0000    67.0000     4.6513 </t>
  </si>
  <si>
    <t xml:space="preserve">     5.3300     1.0000    67.0000     5.7317</t>
  </si>
  <si>
    <t>STEP 3: CHECK EXTREMES IV AND MODERATORS</t>
  </si>
  <si>
    <t>Low IV/ Low W / Low Z</t>
  </si>
  <si>
    <t>High IV / High W / High Z</t>
  </si>
  <si>
    <t>Low IV/  Low W / Medium Z</t>
  </si>
  <si>
    <t>Low IV/  Low W / High Z</t>
  </si>
  <si>
    <t>High IV / High W / Low Z</t>
  </si>
  <si>
    <t>High IV / High W / Medium Z</t>
  </si>
  <si>
    <t>Low Z</t>
  </si>
  <si>
    <t>Medium Z</t>
  </si>
  <si>
    <t>High Z</t>
  </si>
  <si>
    <t xml:space="preserve">age     Effect         se          t          p       LLCI       ULCI </t>
  </si>
  <si>
    <t xml:space="preserve">    17.0000     -.0172      .1169     -.1475      .8828     -.2467      .2122 </t>
  </si>
  <si>
    <t xml:space="preserve">    20.5000      .0061      .1069      .0573      .9543     -.2038      .2160 </t>
  </si>
  <si>
    <t xml:space="preserve">    24.0000      .0295      .0972      .3035      .7616     -.1613      .2203 </t>
  </si>
  <si>
    <t xml:space="preserve">    27.5000      .0529      .0878      .6019      .5474     -.1196      .2253 </t>
  </si>
  <si>
    <t xml:space="preserve">    31.0000      .0763      .0789      .9661      .3343     -.0787      .2312 </t>
  </si>
  <si>
    <t xml:space="preserve">    34.5000      .0996      .0707     1.4100      .1589     -.0391      .2383 </t>
  </si>
  <si>
    <t xml:space="preserve">    38.0000      .1230      .0633     1.9440      .0522     -.0012      .2472 </t>
  </si>
  <si>
    <t xml:space="preserve">    38.1138      .1238      .0630     1.9629      .0500      .0000      .2475 </t>
  </si>
  <si>
    <t xml:space="preserve">    41.5000      .1464      .0571     2.5625      .0106      .0343      .2585 </t>
  </si>
  <si>
    <t xml:space="preserve">    45.0000      .1697      .0526     3.2246      .0013      .0664      .2731 </t>
  </si>
  <si>
    <t xml:space="preserve">    48.5000      .1931      .0503     3.8408      .0001      .0944      .2918 </t>
  </si>
  <si>
    <t xml:space="preserve">    52.0000      .2165      .0503     4.3008      .0000      .1177      .3153 </t>
  </si>
  <si>
    <t xml:space="preserve">    55.5000      .2399      .0528     4.5425      .0000      .1362      .3435 </t>
  </si>
  <si>
    <t xml:space="preserve">    59.0000      .2632      .0574     4.5883      .0000      .1506      .3759 </t>
  </si>
  <si>
    <t xml:space="preserve">    62.5000      .2866      .0636     4.5073      .0000      .1618      .4114 </t>
  </si>
  <si>
    <t xml:space="preserve">    66.0000      .3100      .0710     4.3647      .0000      .1706      .4494 </t>
  </si>
  <si>
    <t xml:space="preserve">    69.5000      .3334      .0793     4.2022      .0000      .1776      .4891 </t>
  </si>
  <si>
    <t xml:space="preserve">    73.0000      .3567      .0883     4.0415      .0001      .1835      .5300 </t>
  </si>
  <si>
    <t xml:space="preserve">    76.5000      .3801      .0977     3.8920      .0001      .1884      .5718 </t>
  </si>
  <si>
    <t xml:space="preserve">    80.0000      .4035      .1074     3.7570      .0002      .1927      .6143 </t>
  </si>
  <si>
    <t xml:space="preserve">    83.5000      .4269      .1174     3.6366      .0003      .1965      .6573 </t>
  </si>
  <si>
    <t xml:space="preserve">    87.0000      .4502      .1276     3.5297      .0004      .1999      .7006</t>
  </si>
  <si>
    <t>Negative Emotion</t>
  </si>
  <si>
    <t>Graph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</si>
</sst>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vertAlign val="subscript"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5" fillId="0" borderId="0" xfId="0" applyFont="1"/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0" fontId="12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11" fillId="3" borderId="0" xfId="0" applyFont="1" applyFill="1"/>
    <xf numFmtId="0" fontId="11" fillId="3" borderId="7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8" xfId="0" applyFont="1" applyFill="1" applyBorder="1"/>
    <xf numFmtId="0" fontId="1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11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1" fillId="3" borderId="0" xfId="0" applyFont="1" applyFill="1" applyProtection="1">
      <protection hidden="1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/>
    </xf>
    <xf numFmtId="0" fontId="0" fillId="2" borderId="0" xfId="0" applyFill="1"/>
    <xf numFmtId="0" fontId="14" fillId="2" borderId="0" xfId="0" applyFont="1" applyFill="1"/>
    <xf numFmtId="0" fontId="0" fillId="3" borderId="0" xfId="0" applyFill="1"/>
    <xf numFmtId="0" fontId="0" fillId="3" borderId="0" xfId="0" applyFill="1" applyBorder="1"/>
    <xf numFmtId="0" fontId="15" fillId="3" borderId="0" xfId="0" applyFont="1" applyFill="1"/>
    <xf numFmtId="0" fontId="14" fillId="3" borderId="0" xfId="0" applyFont="1" applyFill="1"/>
    <xf numFmtId="164" fontId="5" fillId="3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3" borderId="0" xfId="0" applyFont="1" applyFill="1" applyAlignment="1">
      <alignment wrapText="1"/>
    </xf>
    <xf numFmtId="2" fontId="4" fillId="3" borderId="0" xfId="0" applyNumberFormat="1" applyFont="1" applyFill="1" applyProtection="1">
      <protection hidden="1"/>
    </xf>
    <xf numFmtId="2" fontId="4" fillId="2" borderId="0" xfId="0" applyNumberFormat="1" applyFont="1" applyFill="1"/>
    <xf numFmtId="2" fontId="4" fillId="3" borderId="0" xfId="0" applyNumberFormat="1" applyFont="1" applyFill="1"/>
    <xf numFmtId="0" fontId="4" fillId="3" borderId="9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118155948938891"/>
          <c:y val="0.14647174434949187"/>
          <c:w val="0.82277468582029567"/>
          <c:h val="0.22080791327975441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ModerationEffect!$C$74</c:f>
              <c:strCache>
                <c:ptCount val="1"/>
                <c:pt idx="0">
                  <c:v>Sex ( W = 0)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ModerationEffect!$G$74:$H$74</c:f>
              <c:numCache>
                <c:formatCode>0.00</c:formatCode>
                <c:ptCount val="2"/>
                <c:pt idx="0">
                  <c:v>4.0560999999999998</c:v>
                </c:pt>
                <c:pt idx="1">
                  <c:v>5.1551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94-4F5B-A045-E1E78A2AF76A}"/>
            </c:ext>
          </c:extLst>
        </c:ser>
        <c:ser>
          <c:idx val="0"/>
          <c:order val="1"/>
          <c:tx>
            <c:strRef>
              <c:f>ModerationEffect!$C$75</c:f>
              <c:strCache>
                <c:ptCount val="1"/>
                <c:pt idx="0">
                  <c:v>Sex ( W = 1)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ModerationEffect!$G$75:$H$75</c:f>
              <c:numCache>
                <c:formatCode>0.00</c:formatCode>
                <c:ptCount val="2"/>
                <c:pt idx="0">
                  <c:v>3.9422000000000001</c:v>
                </c:pt>
                <c:pt idx="1">
                  <c:v>5.2958999999999996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94-4F5B-A045-E1E78A2A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title>
          <c:tx>
            <c:strRef>
              <c:f>ModerationEffect!$C$7</c:f>
              <c:strCache>
                <c:ptCount val="1"/>
                <c:pt idx="0">
                  <c:v>Negative Emotions about Climate Change</c:v>
                </c:pt>
              </c:strCache>
            </c:strRef>
          </c:tx>
          <c:layout>
            <c:manualLayout>
              <c:xMode val="edge"/>
              <c:yMode val="edge"/>
              <c:x val="0.35004845429946785"/>
              <c:y val="0.95415306062363714"/>
            </c:manualLayout>
          </c:layout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</c:valAx>
      <c:valAx>
        <c:axId val="963820224"/>
        <c:scaling>
          <c:orientation val="minMax"/>
          <c:max val="6"/>
          <c:min val="3"/>
        </c:scaling>
        <c:delete val="0"/>
        <c:axPos val="l"/>
        <c:title>
          <c:tx>
            <c:strRef>
              <c:f>ModerationEffect!$C$10</c:f>
              <c:strCache>
                <c:ptCount val="1"/>
                <c:pt idx="0">
                  <c:v>Support for Government Action to Mitigate Climate Change</c:v>
                </c:pt>
              </c:strCache>
            </c:strRef>
          </c:tx>
          <c:layout>
            <c:manualLayout>
              <c:xMode val="edge"/>
              <c:yMode val="edge"/>
              <c:x val="1.8837134590730342E-2"/>
              <c:y val="0.2462365527062117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583113778753448"/>
          <c:y val="8.87224938114963E-2"/>
          <c:w val="0.46872759055301888"/>
          <c:h val="4.385403838738167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29488960938707"/>
          <c:y val="2.5440989367854442E-2"/>
          <c:w val="0.88021556657516398"/>
          <c:h val="0.81031113483695894"/>
        </c:manualLayout>
      </c:layout>
      <c:scatterChart>
        <c:scatterStyle val="lineMarker"/>
        <c:varyColors val="0"/>
        <c:ser>
          <c:idx val="2"/>
          <c:order val="0"/>
          <c:tx>
            <c:v>Females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ModerationEffect!$I$74:$J$74</c:f>
              <c:numCache>
                <c:formatCode>0.00</c:formatCode>
                <c:ptCount val="2"/>
                <c:pt idx="0">
                  <c:v>4.0171999999999999</c:v>
                </c:pt>
                <c:pt idx="1">
                  <c:v>5.1864999999999997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52-4218-AEE6-01D4B98886D5}"/>
            </c:ext>
          </c:extLst>
        </c:ser>
        <c:ser>
          <c:idx val="3"/>
          <c:order val="1"/>
          <c:tx>
            <c:v>Males</c:v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ModerationEffect!$I$75:$J$75</c:f>
              <c:numCache>
                <c:formatCode>0.00</c:formatCode>
                <c:ptCount val="2"/>
                <c:pt idx="0">
                  <c:v>3.6059000000000001</c:v>
                </c:pt>
                <c:pt idx="1">
                  <c:v>5.5431999999999997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52-4218-AEE6-01D4B98886D5}"/>
            </c:ext>
          </c:extLst>
        </c:ser>
        <c:ser>
          <c:idx val="1"/>
          <c:order val="2"/>
          <c:tx>
            <c:v>Females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ModerationEffect!$I$74:$J$74</c:f>
              <c:numCache>
                <c:formatCode>0.00</c:formatCode>
                <c:ptCount val="2"/>
                <c:pt idx="0">
                  <c:v>4.0171999999999999</c:v>
                </c:pt>
                <c:pt idx="1">
                  <c:v>5.1864999999999997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52-4218-AEE6-01D4B98886D5}"/>
            </c:ext>
          </c:extLst>
        </c:ser>
        <c:ser>
          <c:idx val="0"/>
          <c:order val="3"/>
          <c:tx>
            <c:v>Males</c:v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ModerationEffect!$I$75:$J$75</c:f>
              <c:numCache>
                <c:formatCode>0.00</c:formatCode>
                <c:ptCount val="2"/>
                <c:pt idx="0">
                  <c:v>3.6059000000000001</c:v>
                </c:pt>
                <c:pt idx="1">
                  <c:v>5.5431999999999997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52-4218-AEE6-01D4B9888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</c:valAx>
      <c:valAx>
        <c:axId val="963820224"/>
        <c:scaling>
          <c:orientation val="minMax"/>
          <c:min val="3"/>
        </c:scaling>
        <c:delete val="0"/>
        <c:axPos val="l"/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2451752354485106E-2"/>
          <c:y val="3.9000740292078874E-2"/>
          <c:w val="0.89001793302373711"/>
          <c:h val="0.81031113483695894"/>
        </c:manualLayout>
      </c:layout>
      <c:scatterChart>
        <c:scatterStyle val="lineMarker"/>
        <c:varyColors val="0"/>
        <c:ser>
          <c:idx val="1"/>
          <c:order val="0"/>
          <c:tx>
            <c:v>Females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ModerationEffect!$K$74:$M$74</c:f>
              <c:numCache>
                <c:formatCode>0.00</c:formatCode>
                <c:ptCount val="3"/>
                <c:pt idx="0">
                  <c:v>3.9876</c:v>
                </c:pt>
                <c:pt idx="1">
                  <c:v>5.2104999999999997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76-44FC-A5B9-5A2E1DB154DA}"/>
            </c:ext>
          </c:extLst>
        </c:ser>
        <c:ser>
          <c:idx val="0"/>
          <c:order val="1"/>
          <c:tx>
            <c:v>Males</c:v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ModerationEffect!$F$74:$F$75</c:f>
              <c:numCache>
                <c:formatCode>General</c:formatCode>
                <c:ptCount val="2"/>
                <c:pt idx="0">
                  <c:v>1.67</c:v>
                </c:pt>
                <c:pt idx="1">
                  <c:v>5.33</c:v>
                </c:pt>
              </c:numCache>
            </c:numRef>
          </c:xVal>
          <c:yVal>
            <c:numRef>
              <c:f>ModerationEffect!$K$75:$L$75</c:f>
              <c:numCache>
                <c:formatCode>0.00</c:formatCode>
                <c:ptCount val="2"/>
                <c:pt idx="0">
                  <c:v>3.3498000000000001</c:v>
                </c:pt>
                <c:pt idx="1">
                  <c:v>5.7317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76-44FC-A5B9-5A2E1DB15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</c:valAx>
      <c:valAx>
        <c:axId val="963820224"/>
        <c:scaling>
          <c:orientation val="minMax"/>
          <c:min val="3"/>
        </c:scaling>
        <c:delete val="0"/>
        <c:axPos val="l"/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ConditionalEffect!$J$1</c:f>
          <c:strCache>
            <c:ptCount val="1"/>
            <c:pt idx="0">
              <c:v>Conditional Two-Way Interaction Between Negative Emotion and Sex as function of Age</c:v>
            </c:pt>
          </c:strCache>
        </c:strRef>
      </c:tx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ConditionalEffect!$H$89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17</c:v>
                </c:pt>
                <c:pt idx="1">
                  <c:v>20.5</c:v>
                </c:pt>
                <c:pt idx="2">
                  <c:v>24</c:v>
                </c:pt>
                <c:pt idx="3">
                  <c:v>27.5</c:v>
                </c:pt>
                <c:pt idx="4">
                  <c:v>31</c:v>
                </c:pt>
                <c:pt idx="5">
                  <c:v>34.5</c:v>
                </c:pt>
                <c:pt idx="6">
                  <c:v>38</c:v>
                </c:pt>
                <c:pt idx="7">
                  <c:v>38.113799999999998</c:v>
                </c:pt>
                <c:pt idx="8">
                  <c:v>41.5</c:v>
                </c:pt>
                <c:pt idx="9">
                  <c:v>45</c:v>
                </c:pt>
                <c:pt idx="10">
                  <c:v>48.5</c:v>
                </c:pt>
                <c:pt idx="11">
                  <c:v>52</c:v>
                </c:pt>
                <c:pt idx="12">
                  <c:v>55.5</c:v>
                </c:pt>
                <c:pt idx="13">
                  <c:v>59</c:v>
                </c:pt>
                <c:pt idx="14">
                  <c:v>62.5</c:v>
                </c:pt>
                <c:pt idx="15">
                  <c:v>66</c:v>
                </c:pt>
                <c:pt idx="16">
                  <c:v>69.5</c:v>
                </c:pt>
                <c:pt idx="17">
                  <c:v>73</c:v>
                </c:pt>
                <c:pt idx="18">
                  <c:v>76.5</c:v>
                </c:pt>
                <c:pt idx="19">
                  <c:v>80</c:v>
                </c:pt>
                <c:pt idx="20">
                  <c:v>83.5</c:v>
                </c:pt>
                <c:pt idx="21">
                  <c:v>87</c:v>
                </c:pt>
              </c:numCache>
            </c:numRef>
          </c:xVal>
          <c:yVal>
            <c:numRef>
              <c:f>ConditionalEffect!$H$90:$H$111</c:f>
              <c:numCache>
                <c:formatCode>General</c:formatCode>
                <c:ptCount val="22"/>
                <c:pt idx="0">
                  <c:v>0.2122</c:v>
                </c:pt>
                <c:pt idx="1">
                  <c:v>0.216</c:v>
                </c:pt>
                <c:pt idx="2">
                  <c:v>0.2203</c:v>
                </c:pt>
                <c:pt idx="3">
                  <c:v>0.2253</c:v>
                </c:pt>
                <c:pt idx="4">
                  <c:v>0.23119999999999999</c:v>
                </c:pt>
                <c:pt idx="5">
                  <c:v>0.23830000000000001</c:v>
                </c:pt>
                <c:pt idx="6">
                  <c:v>0.2472</c:v>
                </c:pt>
                <c:pt idx="7">
                  <c:v>0.2475</c:v>
                </c:pt>
                <c:pt idx="8">
                  <c:v>0.25850000000000001</c:v>
                </c:pt>
                <c:pt idx="9">
                  <c:v>0.27310000000000001</c:v>
                </c:pt>
                <c:pt idx="10">
                  <c:v>0.2918</c:v>
                </c:pt>
                <c:pt idx="11">
                  <c:v>0.31530000000000002</c:v>
                </c:pt>
                <c:pt idx="12">
                  <c:v>0.34350000000000003</c:v>
                </c:pt>
                <c:pt idx="13">
                  <c:v>0.37590000000000001</c:v>
                </c:pt>
                <c:pt idx="14">
                  <c:v>0.41139999999999999</c:v>
                </c:pt>
                <c:pt idx="15">
                  <c:v>0.44940000000000002</c:v>
                </c:pt>
                <c:pt idx="16">
                  <c:v>0.48909999999999998</c:v>
                </c:pt>
                <c:pt idx="17">
                  <c:v>0.53</c:v>
                </c:pt>
                <c:pt idx="18">
                  <c:v>0.57179999999999997</c:v>
                </c:pt>
                <c:pt idx="19">
                  <c:v>0.61429999999999996</c:v>
                </c:pt>
                <c:pt idx="20">
                  <c:v>0.6573</c:v>
                </c:pt>
                <c:pt idx="21">
                  <c:v>0.7006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ConditionalEffect!$C$89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17</c:v>
                </c:pt>
                <c:pt idx="1">
                  <c:v>20.5</c:v>
                </c:pt>
                <c:pt idx="2">
                  <c:v>24</c:v>
                </c:pt>
                <c:pt idx="3">
                  <c:v>27.5</c:v>
                </c:pt>
                <c:pt idx="4">
                  <c:v>31</c:v>
                </c:pt>
                <c:pt idx="5">
                  <c:v>34.5</c:v>
                </c:pt>
                <c:pt idx="6">
                  <c:v>38</c:v>
                </c:pt>
                <c:pt idx="7">
                  <c:v>38.113799999999998</c:v>
                </c:pt>
                <c:pt idx="8">
                  <c:v>41.5</c:v>
                </c:pt>
                <c:pt idx="9">
                  <c:v>45</c:v>
                </c:pt>
                <c:pt idx="10">
                  <c:v>48.5</c:v>
                </c:pt>
                <c:pt idx="11">
                  <c:v>52</c:v>
                </c:pt>
                <c:pt idx="12">
                  <c:v>55.5</c:v>
                </c:pt>
                <c:pt idx="13">
                  <c:v>59</c:v>
                </c:pt>
                <c:pt idx="14">
                  <c:v>62.5</c:v>
                </c:pt>
                <c:pt idx="15">
                  <c:v>66</c:v>
                </c:pt>
                <c:pt idx="16">
                  <c:v>69.5</c:v>
                </c:pt>
                <c:pt idx="17">
                  <c:v>73</c:v>
                </c:pt>
                <c:pt idx="18">
                  <c:v>76.5</c:v>
                </c:pt>
                <c:pt idx="19">
                  <c:v>80</c:v>
                </c:pt>
                <c:pt idx="20">
                  <c:v>83.5</c:v>
                </c:pt>
                <c:pt idx="21">
                  <c:v>87</c:v>
                </c:pt>
              </c:numCache>
            </c:numRef>
          </c:xVal>
          <c:yVal>
            <c:numRef>
              <c:f>ConditionalEffect!$C$90:$C$111</c:f>
              <c:numCache>
                <c:formatCode>General</c:formatCode>
                <c:ptCount val="22"/>
                <c:pt idx="0">
                  <c:v>-1.72E-2</c:v>
                </c:pt>
                <c:pt idx="1">
                  <c:v>6.1000000000000004E-3</c:v>
                </c:pt>
                <c:pt idx="2">
                  <c:v>2.9499999999999998E-2</c:v>
                </c:pt>
                <c:pt idx="3">
                  <c:v>5.2900000000000003E-2</c:v>
                </c:pt>
                <c:pt idx="4">
                  <c:v>7.6300000000000007E-2</c:v>
                </c:pt>
                <c:pt idx="5">
                  <c:v>9.9599999999999994E-2</c:v>
                </c:pt>
                <c:pt idx="6">
                  <c:v>0.123</c:v>
                </c:pt>
                <c:pt idx="7">
                  <c:v>0.12379999999999999</c:v>
                </c:pt>
                <c:pt idx="8">
                  <c:v>0.1464</c:v>
                </c:pt>
                <c:pt idx="9">
                  <c:v>0.16969999999999999</c:v>
                </c:pt>
                <c:pt idx="10">
                  <c:v>0.19309999999999999</c:v>
                </c:pt>
                <c:pt idx="11">
                  <c:v>0.2165</c:v>
                </c:pt>
                <c:pt idx="12">
                  <c:v>0.2399</c:v>
                </c:pt>
                <c:pt idx="13">
                  <c:v>0.26319999999999999</c:v>
                </c:pt>
                <c:pt idx="14">
                  <c:v>0.28660000000000002</c:v>
                </c:pt>
                <c:pt idx="15">
                  <c:v>0.31</c:v>
                </c:pt>
                <c:pt idx="16">
                  <c:v>0.33339999999999997</c:v>
                </c:pt>
                <c:pt idx="17">
                  <c:v>0.35670000000000002</c:v>
                </c:pt>
                <c:pt idx="18">
                  <c:v>0.38009999999999999</c:v>
                </c:pt>
                <c:pt idx="19">
                  <c:v>0.40350000000000003</c:v>
                </c:pt>
                <c:pt idx="20">
                  <c:v>0.4269</c:v>
                </c:pt>
                <c:pt idx="21">
                  <c:v>0.45019999999999999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ConditionalEffect!$G$89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17</c:v>
                </c:pt>
                <c:pt idx="1">
                  <c:v>20.5</c:v>
                </c:pt>
                <c:pt idx="2">
                  <c:v>24</c:v>
                </c:pt>
                <c:pt idx="3">
                  <c:v>27.5</c:v>
                </c:pt>
                <c:pt idx="4">
                  <c:v>31</c:v>
                </c:pt>
                <c:pt idx="5">
                  <c:v>34.5</c:v>
                </c:pt>
                <c:pt idx="6">
                  <c:v>38</c:v>
                </c:pt>
                <c:pt idx="7">
                  <c:v>38.113799999999998</c:v>
                </c:pt>
                <c:pt idx="8">
                  <c:v>41.5</c:v>
                </c:pt>
                <c:pt idx="9">
                  <c:v>45</c:v>
                </c:pt>
                <c:pt idx="10">
                  <c:v>48.5</c:v>
                </c:pt>
                <c:pt idx="11">
                  <c:v>52</c:v>
                </c:pt>
                <c:pt idx="12">
                  <c:v>55.5</c:v>
                </c:pt>
                <c:pt idx="13">
                  <c:v>59</c:v>
                </c:pt>
                <c:pt idx="14">
                  <c:v>62.5</c:v>
                </c:pt>
                <c:pt idx="15">
                  <c:v>66</c:v>
                </c:pt>
                <c:pt idx="16">
                  <c:v>69.5</c:v>
                </c:pt>
                <c:pt idx="17">
                  <c:v>73</c:v>
                </c:pt>
                <c:pt idx="18">
                  <c:v>76.5</c:v>
                </c:pt>
                <c:pt idx="19">
                  <c:v>80</c:v>
                </c:pt>
                <c:pt idx="20">
                  <c:v>83.5</c:v>
                </c:pt>
                <c:pt idx="21">
                  <c:v>87</c:v>
                </c:pt>
              </c:numCache>
            </c:numRef>
          </c:xVal>
          <c:yVal>
            <c:numRef>
              <c:f>ConditionalEffect!$G$90:$G$111</c:f>
              <c:numCache>
                <c:formatCode>General</c:formatCode>
                <c:ptCount val="22"/>
                <c:pt idx="0">
                  <c:v>-0.2467</c:v>
                </c:pt>
                <c:pt idx="1">
                  <c:v>-0.20380000000000001</c:v>
                </c:pt>
                <c:pt idx="2">
                  <c:v>-0.1613</c:v>
                </c:pt>
                <c:pt idx="3">
                  <c:v>-0.1196</c:v>
                </c:pt>
                <c:pt idx="4">
                  <c:v>-7.8700000000000006E-2</c:v>
                </c:pt>
                <c:pt idx="5">
                  <c:v>-3.9100000000000003E-2</c:v>
                </c:pt>
                <c:pt idx="6">
                  <c:v>-1.1999999999999999E-3</c:v>
                </c:pt>
                <c:pt idx="7">
                  <c:v>0</c:v>
                </c:pt>
                <c:pt idx="8">
                  <c:v>3.4299999999999997E-2</c:v>
                </c:pt>
                <c:pt idx="9">
                  <c:v>6.6400000000000001E-2</c:v>
                </c:pt>
                <c:pt idx="10">
                  <c:v>9.4399999999999998E-2</c:v>
                </c:pt>
                <c:pt idx="11">
                  <c:v>0.1177</c:v>
                </c:pt>
                <c:pt idx="12">
                  <c:v>0.13619999999999999</c:v>
                </c:pt>
                <c:pt idx="13">
                  <c:v>0.15060000000000001</c:v>
                </c:pt>
                <c:pt idx="14">
                  <c:v>0.1618</c:v>
                </c:pt>
                <c:pt idx="15">
                  <c:v>0.1706</c:v>
                </c:pt>
                <c:pt idx="16">
                  <c:v>0.17760000000000001</c:v>
                </c:pt>
                <c:pt idx="17">
                  <c:v>0.1835</c:v>
                </c:pt>
                <c:pt idx="18">
                  <c:v>0.18840000000000001</c:v>
                </c:pt>
                <c:pt idx="19">
                  <c:v>0.19270000000000001</c:v>
                </c:pt>
                <c:pt idx="20">
                  <c:v>0.19650000000000001</c:v>
                </c:pt>
                <c:pt idx="21">
                  <c:v>0.19989999999999999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  <c:min val="15"/>
        </c:scaling>
        <c:delete val="0"/>
        <c:axPos val="b"/>
        <c:majorGridlines/>
        <c:title>
          <c:tx>
            <c:strRef>
              <c:f>ConditionalEffect!$C$9</c:f>
              <c:strCache>
                <c:ptCount val="1"/>
                <c:pt idx="0">
                  <c:v>Age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Two-Way Interaction Between Negative Emotion and Sex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1.5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214330</xdr:colOff>
      <xdr:row>31</xdr:row>
      <xdr:rowOff>60360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F93DA9-09A6-46C7-BB8C-590069C6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187130" cy="6261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461963</xdr:colOff>
      <xdr:row>0</xdr:row>
      <xdr:rowOff>190500</xdr:rowOff>
    </xdr:from>
    <xdr:to>
      <xdr:col>14</xdr:col>
      <xdr:colOff>661988</xdr:colOff>
      <xdr:row>31</xdr:row>
      <xdr:rowOff>47624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04D60C-404A-4225-8546-352E5A95A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814388</xdr:colOff>
      <xdr:row>10</xdr:row>
      <xdr:rowOff>128588</xdr:rowOff>
    </xdr:from>
    <xdr:to>
      <xdr:col>14</xdr:col>
      <xdr:colOff>609600</xdr:colOff>
      <xdr:row>19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26039EB6-CC33-4683-B092-29C6D153D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867965</xdr:colOff>
      <xdr:row>19</xdr:row>
      <xdr:rowOff>147639</xdr:rowOff>
    </xdr:from>
    <xdr:to>
      <xdr:col>14</xdr:col>
      <xdr:colOff>663178</xdr:colOff>
      <xdr:row>29</xdr:row>
      <xdr:rowOff>4764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F4795F24-3911-413E-B14A-61F6136AB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0.1923</cdr:x>
      <cdr:y>0.02327</cdr:y>
    </cdr:from>
    <cdr:to>
      <cdr:x>0.89895</cdr:x>
      <cdr:y>0.09655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1262250" y="166353"/>
          <a:ext cx="4638407" cy="523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1C82BAC8-C02E-43EA-933E-9E41466B6AD5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The Conditional effect of Negative Emotions about Climate Change on Support for Government Action to Mitigate Climate Change as a function of Sex and Age</a:t>
          </a:fld>
          <a:endParaRPr lang="nl-N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147638</xdr:rowOff>
    </xdr:from>
    <xdr:to>
      <xdr:col>13</xdr:col>
      <xdr:colOff>528638</xdr:colOff>
      <xdr:row>15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3879-CC48-4271-BA65-DBB981C7F32C}">
  <dimension ref="A1"/>
  <sheetViews>
    <sheetView tabSelected="1" workbookViewId="0">
      <selection activeCell="U21" sqref="U21"/>
    </sheetView>
  </sheetViews>
  <sheetFormatPr defaultRowHeight="15.75" x14ac:dyDescent="0.5"/>
  <cols>
    <col min="1" max="16384" width="9" style="49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3E46-580A-4864-9289-626C38E91EF1}">
  <dimension ref="B1:P75"/>
  <sheetViews>
    <sheetView zoomScale="80" zoomScaleNormal="80" workbookViewId="0">
      <selection activeCell="P29" sqref="P29"/>
    </sheetView>
  </sheetViews>
  <sheetFormatPr defaultRowHeight="15.75" x14ac:dyDescent="0.5"/>
  <cols>
    <col min="1" max="1" width="5.25" style="26" customWidth="1"/>
    <col min="2" max="2" width="16.5" style="26" customWidth="1"/>
    <col min="3" max="3" width="10.75" style="26" bestFit="1" customWidth="1"/>
    <col min="4" max="4" width="17.625" style="26" bestFit="1" customWidth="1"/>
    <col min="5" max="5" width="12.25" style="26" customWidth="1"/>
    <col min="6" max="6" width="11.5" style="26" customWidth="1"/>
    <col min="7" max="7" width="12" style="26" customWidth="1"/>
    <col min="8" max="9" width="13.25" style="26" customWidth="1"/>
    <col min="10" max="16384" width="9" style="26"/>
  </cols>
  <sheetData>
    <row r="1" spans="2:16" ht="18" x14ac:dyDescent="0.55000000000000004">
      <c r="B1" s="21" t="str">
        <f>"The Conditional effect of " &amp;C7 &amp;" on " &amp;C10 &amp;" as a function of " &amp;C8 &amp;" and " &amp;C9</f>
        <v>The Conditional effect of Negative Emotions about Climate Change on Support for Government Action to Mitigate Climate Change as a function of Sex and Age</v>
      </c>
    </row>
    <row r="2" spans="2:16" ht="16.149999999999999" thickBot="1" x14ac:dyDescent="0.55000000000000004">
      <c r="B2" s="27"/>
    </row>
    <row r="3" spans="2:16" x14ac:dyDescent="0.5">
      <c r="B3" s="28" t="s">
        <v>22</v>
      </c>
      <c r="C3" s="29"/>
      <c r="D3" s="29"/>
      <c r="E3" s="29"/>
      <c r="F3" s="30"/>
    </row>
    <row r="4" spans="2:16" ht="94.15" customHeight="1" thickBot="1" x14ac:dyDescent="0.55000000000000004">
      <c r="B4" s="65" t="s">
        <v>62</v>
      </c>
      <c r="C4" s="66"/>
      <c r="D4" s="66"/>
      <c r="E4" s="66"/>
      <c r="F4" s="67"/>
    </row>
    <row r="5" spans="2:16" x14ac:dyDescent="0.5">
      <c r="B5" s="31"/>
      <c r="C5" s="32"/>
    </row>
    <row r="6" spans="2:16" x14ac:dyDescent="0.5">
      <c r="B6" s="27" t="s">
        <v>26</v>
      </c>
      <c r="C6" s="33"/>
    </row>
    <row r="7" spans="2:16" x14ac:dyDescent="0.5">
      <c r="B7" s="33" t="s">
        <v>23</v>
      </c>
      <c r="C7" s="24" t="s">
        <v>67</v>
      </c>
      <c r="D7" s="24"/>
      <c r="E7" s="24"/>
    </row>
    <row r="8" spans="2:16" x14ac:dyDescent="0.5">
      <c r="B8" s="33" t="s">
        <v>63</v>
      </c>
      <c r="C8" s="54" t="s">
        <v>65</v>
      </c>
      <c r="D8" s="24"/>
      <c r="E8" s="24"/>
    </row>
    <row r="9" spans="2:16" x14ac:dyDescent="0.5">
      <c r="B9" s="33" t="s">
        <v>64</v>
      </c>
      <c r="C9" s="54" t="s">
        <v>66</v>
      </c>
      <c r="D9" s="24"/>
      <c r="E9" s="24"/>
      <c r="P9" s="26" t="str">
        <f>C9&amp; "(Z) "&amp;D52</f>
        <v>Age(Z) 30</v>
      </c>
    </row>
    <row r="10" spans="2:16" x14ac:dyDescent="0.5">
      <c r="B10" s="33" t="s">
        <v>24</v>
      </c>
      <c r="C10" s="54" t="s">
        <v>68</v>
      </c>
      <c r="D10" s="24"/>
      <c r="E10" s="24"/>
    </row>
    <row r="11" spans="2:16" x14ac:dyDescent="0.5">
      <c r="B11" s="31"/>
      <c r="C11" s="32"/>
    </row>
    <row r="12" spans="2:16" x14ac:dyDescent="0.5">
      <c r="B12" s="27" t="s">
        <v>27</v>
      </c>
    </row>
    <row r="13" spans="2:16" x14ac:dyDescent="0.5">
      <c r="B13" s="24" t="s">
        <v>69</v>
      </c>
      <c r="C13" s="24"/>
    </row>
    <row r="14" spans="2:16" x14ac:dyDescent="0.5">
      <c r="B14" s="24" t="s">
        <v>70</v>
      </c>
      <c r="C14" s="24"/>
    </row>
    <row r="15" spans="2:16" x14ac:dyDescent="0.5">
      <c r="B15" s="24" t="s">
        <v>71</v>
      </c>
      <c r="C15" s="24"/>
    </row>
    <row r="16" spans="2:16" x14ac:dyDescent="0.5">
      <c r="B16" s="24" t="s">
        <v>72</v>
      </c>
      <c r="C16" s="24"/>
    </row>
    <row r="17" spans="2:16" x14ac:dyDescent="0.5">
      <c r="B17" s="24" t="s">
        <v>73</v>
      </c>
      <c r="C17" s="24"/>
    </row>
    <row r="18" spans="2:16" x14ac:dyDescent="0.5">
      <c r="B18" s="24" t="s">
        <v>74</v>
      </c>
      <c r="C18" s="24"/>
      <c r="P18" s="26" t="str">
        <f>C9&amp; " (Z) "&amp;D55</f>
        <v>Age (Z) 51</v>
      </c>
    </row>
    <row r="19" spans="2:16" x14ac:dyDescent="0.5">
      <c r="B19" s="24" t="s">
        <v>75</v>
      </c>
      <c r="C19" s="24"/>
    </row>
    <row r="20" spans="2:16" x14ac:dyDescent="0.5">
      <c r="B20" s="24" t="s">
        <v>76</v>
      </c>
      <c r="C20" s="24"/>
    </row>
    <row r="21" spans="2:16" x14ac:dyDescent="0.5">
      <c r="B21" s="24" t="s">
        <v>77</v>
      </c>
      <c r="C21" s="24"/>
    </row>
    <row r="22" spans="2:16" x14ac:dyDescent="0.5">
      <c r="B22" s="24" t="s">
        <v>78</v>
      </c>
      <c r="C22" s="24"/>
    </row>
    <row r="23" spans="2:16" x14ac:dyDescent="0.5">
      <c r="B23" s="24" t="s">
        <v>79</v>
      </c>
      <c r="C23" s="24"/>
    </row>
    <row r="24" spans="2:16" x14ac:dyDescent="0.5">
      <c r="B24" s="24" t="s">
        <v>80</v>
      </c>
      <c r="C24" s="24"/>
    </row>
    <row r="25" spans="2:16" x14ac:dyDescent="0.5">
      <c r="B25" s="24" t="s">
        <v>81</v>
      </c>
      <c r="C25" s="24"/>
    </row>
    <row r="26" spans="2:16" x14ac:dyDescent="0.5">
      <c r="B26" s="24" t="s">
        <v>82</v>
      </c>
      <c r="C26" s="24"/>
    </row>
    <row r="27" spans="2:16" x14ac:dyDescent="0.5">
      <c r="B27" s="24" t="s">
        <v>83</v>
      </c>
      <c r="C27" s="24"/>
    </row>
    <row r="28" spans="2:16" x14ac:dyDescent="0.5">
      <c r="B28" s="24" t="s">
        <v>84</v>
      </c>
      <c r="C28" s="24"/>
      <c r="P28" s="26" t="str">
        <f>C9&amp; " (Z) "&amp;D58</f>
        <v>Age (Z) 67</v>
      </c>
    </row>
    <row r="29" spans="2:16" x14ac:dyDescent="0.5">
      <c r="B29" s="24" t="s">
        <v>85</v>
      </c>
      <c r="C29" s="24"/>
    </row>
    <row r="30" spans="2:16" x14ac:dyDescent="0.5">
      <c r="B30" s="24" t="s">
        <v>86</v>
      </c>
      <c r="C30" s="24"/>
    </row>
    <row r="32" spans="2:16" x14ac:dyDescent="0.5">
      <c r="B32" s="26" t="str">
        <f t="shared" ref="B32:B37" si="0">TRIM(SUBSTITUTE(B13,CHAR(160)," "))</f>
        <v>1.6700 .0000 30.0000 4.0561</v>
      </c>
      <c r="C32" s="25" t="str">
        <f>RIGHT(B32, LEN(B32)-FIND(" ",B32))</f>
        <v>.0000 30.0000 4.0561</v>
      </c>
      <c r="D32" s="25" t="str">
        <f t="shared" ref="D32:E49" si="1">RIGHT(C32, LEN(C32)-FIND(" ",C32))</f>
        <v>30.0000 4.0561</v>
      </c>
      <c r="E32" s="25" t="str">
        <f t="shared" si="1"/>
        <v>4.0561</v>
      </c>
    </row>
    <row r="33" spans="2:5" x14ac:dyDescent="0.5">
      <c r="B33" s="26" t="str">
        <f t="shared" si="0"/>
        <v>3.6700 .0000 30.0000 4.6566</v>
      </c>
      <c r="C33" s="25" t="str">
        <f t="shared" ref="C33:C49" si="2">RIGHT(B33, LEN(B33)-FIND(" ",B33))</f>
        <v>.0000 30.0000 4.6566</v>
      </c>
      <c r="D33" s="25" t="str">
        <f t="shared" si="1"/>
        <v>30.0000 4.6566</v>
      </c>
      <c r="E33" s="25" t="str">
        <f t="shared" si="1"/>
        <v>4.6566</v>
      </c>
    </row>
    <row r="34" spans="2:5" x14ac:dyDescent="0.5">
      <c r="B34" s="26" t="str">
        <f t="shared" si="0"/>
        <v>5.3300 .0000 30.0000 5.1551</v>
      </c>
      <c r="C34" s="25" t="str">
        <f t="shared" si="2"/>
        <v>.0000 30.0000 5.1551</v>
      </c>
      <c r="D34" s="25" t="str">
        <f t="shared" si="1"/>
        <v>30.0000 5.1551</v>
      </c>
      <c r="E34" s="25" t="str">
        <f t="shared" si="1"/>
        <v>5.1551</v>
      </c>
    </row>
    <row r="35" spans="2:5" x14ac:dyDescent="0.5">
      <c r="B35" s="26" t="str">
        <f t="shared" si="0"/>
        <v>1.6700 .0000 51.0000 4.0172</v>
      </c>
      <c r="C35" s="25" t="str">
        <f t="shared" si="2"/>
        <v>.0000 51.0000 4.0172</v>
      </c>
      <c r="D35" s="25" t="str">
        <f t="shared" si="1"/>
        <v>51.0000 4.0172</v>
      </c>
      <c r="E35" s="25" t="str">
        <f t="shared" si="1"/>
        <v>4.0172</v>
      </c>
    </row>
    <row r="36" spans="2:5" x14ac:dyDescent="0.5">
      <c r="B36" s="26" t="str">
        <f t="shared" si="0"/>
        <v>3.6700 .0000 51.0000 4.6562</v>
      </c>
      <c r="C36" s="25" t="str">
        <f t="shared" si="2"/>
        <v>.0000 51.0000 4.6562</v>
      </c>
      <c r="D36" s="25" t="str">
        <f t="shared" si="1"/>
        <v>51.0000 4.6562</v>
      </c>
      <c r="E36" s="25" t="str">
        <f t="shared" si="1"/>
        <v>4.6562</v>
      </c>
    </row>
    <row r="37" spans="2:5" x14ac:dyDescent="0.5">
      <c r="B37" s="26" t="str">
        <f t="shared" si="0"/>
        <v>5.3300 .0000 51.0000 5.1865</v>
      </c>
      <c r="C37" s="25" t="str">
        <f t="shared" si="2"/>
        <v>.0000 51.0000 5.1865</v>
      </c>
      <c r="D37" s="25" t="str">
        <f t="shared" si="1"/>
        <v>51.0000 5.1865</v>
      </c>
      <c r="E37" s="25" t="str">
        <f t="shared" si="1"/>
        <v>5.1865</v>
      </c>
    </row>
    <row r="38" spans="2:5" x14ac:dyDescent="0.5">
      <c r="B38" s="26" t="str">
        <f t="shared" ref="B38:B49" si="3">TRIM(SUBSTITUTE(B19,CHAR(160)," "))</f>
        <v>1.6700 .0000 67.0000 3.9876</v>
      </c>
      <c r="C38" s="25" t="str">
        <f t="shared" si="2"/>
        <v>.0000 67.0000 3.9876</v>
      </c>
      <c r="D38" s="25" t="str">
        <f t="shared" si="1"/>
        <v>67.0000 3.9876</v>
      </c>
      <c r="E38" s="25" t="str">
        <f t="shared" si="1"/>
        <v>3.9876</v>
      </c>
    </row>
    <row r="39" spans="2:5" x14ac:dyDescent="0.5">
      <c r="B39" s="26" t="str">
        <f t="shared" si="3"/>
        <v>3.6700 .0000 67.0000 4.6558</v>
      </c>
      <c r="C39" s="25" t="str">
        <f t="shared" si="2"/>
        <v>.0000 67.0000 4.6558</v>
      </c>
      <c r="D39" s="25" t="str">
        <f t="shared" si="1"/>
        <v>67.0000 4.6558</v>
      </c>
      <c r="E39" s="25" t="str">
        <f t="shared" si="1"/>
        <v>4.6558</v>
      </c>
    </row>
    <row r="40" spans="2:5" x14ac:dyDescent="0.5">
      <c r="B40" s="26" t="str">
        <f t="shared" si="3"/>
        <v>5.3300 .0000 67.0000 5.2105</v>
      </c>
      <c r="C40" s="25" t="str">
        <f t="shared" si="2"/>
        <v>.0000 67.0000 5.2105</v>
      </c>
      <c r="D40" s="25" t="str">
        <f t="shared" si="1"/>
        <v>67.0000 5.2105</v>
      </c>
      <c r="E40" s="25" t="str">
        <f t="shared" si="1"/>
        <v>5.2105</v>
      </c>
    </row>
    <row r="41" spans="2:5" x14ac:dyDescent="0.5">
      <c r="B41" s="26" t="str">
        <f t="shared" si="3"/>
        <v>1.6700 1.0000 30.0000 3.9422</v>
      </c>
      <c r="C41" s="25" t="str">
        <f t="shared" si="2"/>
        <v>1.0000 30.0000 3.9422</v>
      </c>
      <c r="D41" s="25" t="str">
        <f t="shared" si="1"/>
        <v>30.0000 3.9422</v>
      </c>
      <c r="E41" s="25" t="str">
        <f t="shared" si="1"/>
        <v>3.9422</v>
      </c>
    </row>
    <row r="42" spans="2:5" x14ac:dyDescent="0.5">
      <c r="B42" s="26" t="str">
        <f t="shared" si="3"/>
        <v>3.6700 1.0000 30.0000 4.6819</v>
      </c>
      <c r="C42" s="25" t="str">
        <f t="shared" si="2"/>
        <v>1.0000 30.0000 4.6819</v>
      </c>
      <c r="D42" s="25" t="str">
        <f t="shared" si="1"/>
        <v>30.0000 4.6819</v>
      </c>
      <c r="E42" s="25" t="str">
        <f t="shared" si="1"/>
        <v>4.6819</v>
      </c>
    </row>
    <row r="43" spans="2:5" x14ac:dyDescent="0.5">
      <c r="B43" s="26" t="str">
        <f t="shared" si="3"/>
        <v>5.3300 1.0000 30.0000 5.2959</v>
      </c>
      <c r="C43" s="25" t="str">
        <f t="shared" si="2"/>
        <v>1.0000 30.0000 5.2959</v>
      </c>
      <c r="D43" s="25" t="str">
        <f t="shared" si="1"/>
        <v>30.0000 5.2959</v>
      </c>
      <c r="E43" s="25" t="str">
        <f t="shared" si="1"/>
        <v>5.2959</v>
      </c>
    </row>
    <row r="44" spans="2:5" x14ac:dyDescent="0.5">
      <c r="B44" s="26" t="str">
        <f t="shared" si="3"/>
        <v>1.6700 1.0000 51.0000 3.6059</v>
      </c>
      <c r="C44" s="25" t="str">
        <f t="shared" si="2"/>
        <v>1.0000 51.0000 3.6059</v>
      </c>
      <c r="D44" s="25" t="str">
        <f t="shared" si="1"/>
        <v>51.0000 3.6059</v>
      </c>
      <c r="E44" s="25" t="str">
        <f t="shared" si="1"/>
        <v>3.6059</v>
      </c>
    </row>
    <row r="45" spans="2:5" x14ac:dyDescent="0.5">
      <c r="B45" s="26" t="str">
        <f t="shared" si="3"/>
        <v>3.6700 1.0000 51.0000 4.6646</v>
      </c>
      <c r="C45" s="25" t="str">
        <f t="shared" si="2"/>
        <v>1.0000 51.0000 4.6646</v>
      </c>
      <c r="D45" s="25" t="str">
        <f t="shared" si="1"/>
        <v>51.0000 4.6646</v>
      </c>
      <c r="E45" s="25" t="str">
        <f t="shared" si="1"/>
        <v>4.6646</v>
      </c>
    </row>
    <row r="46" spans="2:5" x14ac:dyDescent="0.5">
      <c r="B46" s="26" t="str">
        <f>TRIM(SUBSTITUTE(B27,CHAR(160)," "))</f>
        <v>5.3300 1.0000 51.0000 5.5432</v>
      </c>
      <c r="C46" s="25" t="str">
        <f t="shared" si="2"/>
        <v>1.0000 51.0000 5.5432</v>
      </c>
      <c r="D46" s="25" t="str">
        <f t="shared" si="1"/>
        <v>51.0000 5.5432</v>
      </c>
      <c r="E46" s="25" t="str">
        <f t="shared" si="1"/>
        <v>5.5432</v>
      </c>
    </row>
    <row r="47" spans="2:5" x14ac:dyDescent="0.5">
      <c r="B47" s="26" t="str">
        <f t="shared" si="3"/>
        <v>1.6700 1.0000 67.0000 3.3498</v>
      </c>
      <c r="C47" s="25" t="str">
        <f t="shared" si="2"/>
        <v>1.0000 67.0000 3.3498</v>
      </c>
      <c r="D47" s="25" t="str">
        <f t="shared" si="1"/>
        <v>67.0000 3.3498</v>
      </c>
      <c r="E47" s="25" t="str">
        <f t="shared" si="1"/>
        <v>3.3498</v>
      </c>
    </row>
    <row r="48" spans="2:5" x14ac:dyDescent="0.5">
      <c r="B48" s="26" t="str">
        <f t="shared" si="3"/>
        <v>3.6700 1.0000 67.0000 4.6513</v>
      </c>
      <c r="C48" s="25" t="str">
        <f t="shared" si="2"/>
        <v>1.0000 67.0000 4.6513</v>
      </c>
      <c r="D48" s="25" t="str">
        <f t="shared" si="1"/>
        <v>67.0000 4.6513</v>
      </c>
      <c r="E48" s="25" t="str">
        <f t="shared" si="1"/>
        <v>4.6513</v>
      </c>
    </row>
    <row r="49" spans="2:6" x14ac:dyDescent="0.5">
      <c r="B49" s="26" t="str">
        <f t="shared" si="3"/>
        <v>5.3300 1.0000 67.0000 5.7317</v>
      </c>
      <c r="C49" s="25" t="str">
        <f t="shared" si="2"/>
        <v>1.0000 67.0000 5.7317</v>
      </c>
      <c r="D49" s="25" t="str">
        <f t="shared" si="1"/>
        <v>67.0000 5.7317</v>
      </c>
      <c r="E49" s="25" t="str">
        <f t="shared" si="1"/>
        <v>5.7317</v>
      </c>
    </row>
    <row r="51" spans="2:6" x14ac:dyDescent="0.5">
      <c r="B51" s="27" t="s">
        <v>87</v>
      </c>
      <c r="C51" s="25"/>
      <c r="D51" s="25"/>
      <c r="E51" s="25"/>
    </row>
    <row r="52" spans="2:6" x14ac:dyDescent="0.5">
      <c r="B52" s="25">
        <f t="shared" ref="B52:D57" si="4">ROUND(LEFT(B32,FIND(" ",B32)-1),4)</f>
        <v>1.67</v>
      </c>
      <c r="C52" s="62">
        <f t="shared" si="4"/>
        <v>0</v>
      </c>
      <c r="D52" s="62">
        <f t="shared" si="4"/>
        <v>30</v>
      </c>
      <c r="E52" s="62">
        <f>ROUND(E32,4)</f>
        <v>4.0560999999999998</v>
      </c>
      <c r="F52" s="27" t="s">
        <v>88</v>
      </c>
    </row>
    <row r="53" spans="2:6" x14ac:dyDescent="0.5">
      <c r="B53" s="25">
        <f t="shared" si="4"/>
        <v>3.67</v>
      </c>
      <c r="C53" s="62">
        <f t="shared" ref="C53:D53" si="5">ROUND(LEFT(C33,FIND(" ",C33)-1),4)</f>
        <v>0</v>
      </c>
      <c r="D53" s="62">
        <f t="shared" si="5"/>
        <v>30</v>
      </c>
      <c r="E53" s="62">
        <f t="shared" ref="E53:E69" si="6">ROUND(E33,4)</f>
        <v>4.6566000000000001</v>
      </c>
    </row>
    <row r="54" spans="2:6" x14ac:dyDescent="0.5">
      <c r="B54" s="25">
        <f t="shared" si="4"/>
        <v>5.33</v>
      </c>
      <c r="C54" s="62">
        <f t="shared" ref="C54:D54" si="7">ROUND(LEFT(C34,FIND(" ",C34)-1),4)</f>
        <v>0</v>
      </c>
      <c r="D54" s="62">
        <f t="shared" si="7"/>
        <v>30</v>
      </c>
      <c r="E54" s="62">
        <f t="shared" si="6"/>
        <v>5.1551</v>
      </c>
    </row>
    <row r="55" spans="2:6" x14ac:dyDescent="0.5">
      <c r="B55" s="25">
        <f t="shared" si="4"/>
        <v>1.67</v>
      </c>
      <c r="C55" s="62">
        <f t="shared" ref="C55:D55" si="8">ROUND(LEFT(C35,FIND(" ",C35)-1),4)</f>
        <v>0</v>
      </c>
      <c r="D55" s="62">
        <f t="shared" si="8"/>
        <v>51</v>
      </c>
      <c r="E55" s="62">
        <f t="shared" si="6"/>
        <v>4.0171999999999999</v>
      </c>
      <c r="F55" s="27" t="s">
        <v>90</v>
      </c>
    </row>
    <row r="56" spans="2:6" x14ac:dyDescent="0.5">
      <c r="B56" s="25">
        <f t="shared" si="4"/>
        <v>3.67</v>
      </c>
      <c r="C56" s="62">
        <f t="shared" ref="C56:D56" si="9">ROUND(LEFT(C36,FIND(" ",C36)-1),4)</f>
        <v>0</v>
      </c>
      <c r="D56" s="62">
        <f t="shared" si="9"/>
        <v>51</v>
      </c>
      <c r="E56" s="62">
        <f t="shared" si="6"/>
        <v>4.6562000000000001</v>
      </c>
      <c r="F56" s="27"/>
    </row>
    <row r="57" spans="2:6" x14ac:dyDescent="0.5">
      <c r="B57" s="25">
        <f t="shared" si="4"/>
        <v>5.33</v>
      </c>
      <c r="C57" s="62">
        <f t="shared" ref="C57:D57" si="10">ROUND(LEFT(C37,FIND(" ",C37)-1),4)</f>
        <v>0</v>
      </c>
      <c r="D57" s="62">
        <f t="shared" si="10"/>
        <v>51</v>
      </c>
      <c r="E57" s="62">
        <f t="shared" si="6"/>
        <v>5.1864999999999997</v>
      </c>
      <c r="F57" s="27"/>
    </row>
    <row r="58" spans="2:6" x14ac:dyDescent="0.5">
      <c r="B58" s="25">
        <f t="shared" ref="B58:D58" si="11">ROUND(LEFT(B38,FIND(" ",B38)-1),4)</f>
        <v>1.67</v>
      </c>
      <c r="C58" s="62">
        <f t="shared" si="11"/>
        <v>0</v>
      </c>
      <c r="D58" s="62">
        <f t="shared" si="11"/>
        <v>67</v>
      </c>
      <c r="E58" s="62">
        <f t="shared" si="6"/>
        <v>3.9876</v>
      </c>
      <c r="F58" s="27" t="s">
        <v>91</v>
      </c>
    </row>
    <row r="59" spans="2:6" x14ac:dyDescent="0.5">
      <c r="B59" s="25">
        <f t="shared" ref="B59:D59" si="12">ROUND(LEFT(B39,FIND(" ",B39)-1),4)</f>
        <v>3.67</v>
      </c>
      <c r="C59" s="62">
        <f t="shared" si="12"/>
        <v>0</v>
      </c>
      <c r="D59" s="62">
        <f t="shared" si="12"/>
        <v>67</v>
      </c>
      <c r="E59" s="62">
        <f t="shared" si="6"/>
        <v>4.6558000000000002</v>
      </c>
      <c r="F59" s="27"/>
    </row>
    <row r="60" spans="2:6" x14ac:dyDescent="0.5">
      <c r="B60" s="25">
        <f t="shared" ref="B60:D60" si="13">ROUND(LEFT(B40,FIND(" ",B40)-1),4)</f>
        <v>5.33</v>
      </c>
      <c r="C60" s="62">
        <f t="shared" si="13"/>
        <v>0</v>
      </c>
      <c r="D60" s="62">
        <f t="shared" si="13"/>
        <v>67</v>
      </c>
      <c r="E60" s="62">
        <f t="shared" si="6"/>
        <v>5.2104999999999997</v>
      </c>
      <c r="F60" s="27"/>
    </row>
    <row r="61" spans="2:6" x14ac:dyDescent="0.5">
      <c r="B61" s="25">
        <f t="shared" ref="B61:D61" si="14">ROUND(LEFT(B41,FIND(" ",B41)-1),4)</f>
        <v>1.67</v>
      </c>
      <c r="C61" s="62">
        <f t="shared" si="14"/>
        <v>1</v>
      </c>
      <c r="D61" s="62">
        <f t="shared" si="14"/>
        <v>30</v>
      </c>
      <c r="E61" s="62">
        <f t="shared" si="6"/>
        <v>3.9422000000000001</v>
      </c>
      <c r="F61" s="27"/>
    </row>
    <row r="62" spans="2:6" x14ac:dyDescent="0.5">
      <c r="B62" s="25">
        <f t="shared" ref="B62:D62" si="15">ROUND(LEFT(B42,FIND(" ",B42)-1),4)</f>
        <v>3.67</v>
      </c>
      <c r="C62" s="62">
        <f t="shared" si="15"/>
        <v>1</v>
      </c>
      <c r="D62" s="62">
        <f t="shared" si="15"/>
        <v>30</v>
      </c>
      <c r="E62" s="62">
        <f t="shared" si="6"/>
        <v>4.6818999999999997</v>
      </c>
      <c r="F62" s="27"/>
    </row>
    <row r="63" spans="2:6" x14ac:dyDescent="0.5">
      <c r="B63" s="25">
        <f t="shared" ref="B63:D63" si="16">ROUND(LEFT(B43,FIND(" ",B43)-1),4)</f>
        <v>5.33</v>
      </c>
      <c r="C63" s="62">
        <f t="shared" si="16"/>
        <v>1</v>
      </c>
      <c r="D63" s="62">
        <f t="shared" si="16"/>
        <v>30</v>
      </c>
      <c r="E63" s="62">
        <f t="shared" si="6"/>
        <v>5.2958999999999996</v>
      </c>
      <c r="F63" s="27" t="s">
        <v>92</v>
      </c>
    </row>
    <row r="64" spans="2:6" x14ac:dyDescent="0.5">
      <c r="B64" s="25">
        <f t="shared" ref="B64:D64" si="17">ROUND(LEFT(B44,FIND(" ",B44)-1),4)</f>
        <v>1.67</v>
      </c>
      <c r="C64" s="62">
        <f t="shared" si="17"/>
        <v>1</v>
      </c>
      <c r="D64" s="62">
        <f t="shared" si="17"/>
        <v>51</v>
      </c>
      <c r="E64" s="62">
        <f t="shared" si="6"/>
        <v>3.6059000000000001</v>
      </c>
      <c r="F64" s="27"/>
    </row>
    <row r="65" spans="2:12" x14ac:dyDescent="0.5">
      <c r="B65" s="25">
        <f t="shared" ref="B65:D65" si="18">ROUND(LEFT(B45,FIND(" ",B45)-1),4)</f>
        <v>3.67</v>
      </c>
      <c r="C65" s="62">
        <f t="shared" si="18"/>
        <v>1</v>
      </c>
      <c r="D65" s="62">
        <f t="shared" si="18"/>
        <v>51</v>
      </c>
      <c r="E65" s="62">
        <f t="shared" si="6"/>
        <v>4.6646000000000001</v>
      </c>
      <c r="F65" s="27"/>
    </row>
    <row r="66" spans="2:12" x14ac:dyDescent="0.5">
      <c r="B66" s="25">
        <f t="shared" ref="B66:D66" si="19">ROUND(LEFT(B46,FIND(" ",B46)-1),4)</f>
        <v>5.33</v>
      </c>
      <c r="C66" s="62">
        <f t="shared" si="19"/>
        <v>1</v>
      </c>
      <c r="D66" s="62">
        <f t="shared" si="19"/>
        <v>51</v>
      </c>
      <c r="E66" s="62">
        <f t="shared" si="6"/>
        <v>5.5431999999999997</v>
      </c>
      <c r="F66" s="27" t="s">
        <v>93</v>
      </c>
    </row>
    <row r="67" spans="2:12" x14ac:dyDescent="0.5">
      <c r="B67" s="25">
        <f t="shared" ref="B67:D67" si="20">ROUND(LEFT(B47,FIND(" ",B47)-1),4)</f>
        <v>1.67</v>
      </c>
      <c r="C67" s="62">
        <f t="shared" si="20"/>
        <v>1</v>
      </c>
      <c r="D67" s="62">
        <f t="shared" si="20"/>
        <v>67</v>
      </c>
      <c r="E67" s="62">
        <f t="shared" si="6"/>
        <v>3.3498000000000001</v>
      </c>
      <c r="F67" s="27"/>
    </row>
    <row r="68" spans="2:12" x14ac:dyDescent="0.5">
      <c r="B68" s="25">
        <f t="shared" ref="B68:D68" si="21">ROUND(LEFT(B48,FIND(" ",B48)-1),4)</f>
        <v>3.67</v>
      </c>
      <c r="C68" s="62">
        <f t="shared" si="21"/>
        <v>1</v>
      </c>
      <c r="D68" s="62">
        <f t="shared" si="21"/>
        <v>67</v>
      </c>
      <c r="E68" s="62">
        <f t="shared" si="6"/>
        <v>4.6513</v>
      </c>
      <c r="F68" s="27"/>
    </row>
    <row r="69" spans="2:12" x14ac:dyDescent="0.5">
      <c r="B69" s="25">
        <f t="shared" ref="B69:D69" si="22">ROUND(LEFT(B49,FIND(" ",B49)-1),4)</f>
        <v>5.33</v>
      </c>
      <c r="C69" s="62">
        <f t="shared" si="22"/>
        <v>1</v>
      </c>
      <c r="D69" s="62">
        <f t="shared" si="22"/>
        <v>67</v>
      </c>
      <c r="E69" s="62">
        <f t="shared" si="6"/>
        <v>5.7317</v>
      </c>
      <c r="F69" s="27" t="s">
        <v>89</v>
      </c>
    </row>
    <row r="70" spans="2:12" x14ac:dyDescent="0.5">
      <c r="B70" s="25"/>
    </row>
    <row r="72" spans="2:12" x14ac:dyDescent="0.5">
      <c r="B72" s="27" t="s">
        <v>25</v>
      </c>
      <c r="G72" s="26" t="s">
        <v>94</v>
      </c>
      <c r="I72" s="26" t="s">
        <v>95</v>
      </c>
      <c r="K72" s="26" t="s">
        <v>96</v>
      </c>
    </row>
    <row r="73" spans="2:12" ht="94.5" x14ac:dyDescent="0.5">
      <c r="D73" s="61" t="str">
        <f>CONCATENATE("Without ", C7)</f>
        <v>Without Negative Emotions about Climate Change</v>
      </c>
      <c r="E73" s="61" t="str">
        <f>CONCATENATE("With ", C7)</f>
        <v>With Negative Emotions about Climate Change</v>
      </c>
    </row>
    <row r="74" spans="2:12" x14ac:dyDescent="0.5">
      <c r="C74" s="33" t="str">
        <f>CONCATENATE(C8," ( W = ",C52,")")</f>
        <v>Sex ( W = 0)</v>
      </c>
      <c r="D74" s="63">
        <f>D52</f>
        <v>30</v>
      </c>
      <c r="E74" s="63">
        <f>D53</f>
        <v>30</v>
      </c>
      <c r="F74" s="26">
        <f>B52</f>
        <v>1.67</v>
      </c>
      <c r="G74" s="64">
        <f>E52</f>
        <v>4.0560999999999998</v>
      </c>
      <c r="H74" s="64">
        <f>E54</f>
        <v>5.1551</v>
      </c>
      <c r="I74" s="64">
        <f>E55</f>
        <v>4.0171999999999999</v>
      </c>
      <c r="J74" s="64">
        <f>E57</f>
        <v>5.1864999999999997</v>
      </c>
      <c r="K74" s="64">
        <f>E58</f>
        <v>3.9876</v>
      </c>
      <c r="L74" s="64">
        <f>E60</f>
        <v>5.2104999999999997</v>
      </c>
    </row>
    <row r="75" spans="2:12" x14ac:dyDescent="0.5">
      <c r="C75" s="33" t="str">
        <f>CONCATENATE(C8," ( W = ",C61,")")</f>
        <v>Sex ( W = 1)</v>
      </c>
      <c r="D75" s="63">
        <f>D56</f>
        <v>51</v>
      </c>
      <c r="E75" s="63">
        <f>D57</f>
        <v>51</v>
      </c>
      <c r="F75" s="26">
        <f>B54</f>
        <v>5.33</v>
      </c>
      <c r="G75" s="64">
        <f>E61</f>
        <v>3.9422000000000001</v>
      </c>
      <c r="H75" s="64">
        <f>E63</f>
        <v>5.2958999999999996</v>
      </c>
      <c r="I75" s="64">
        <f>E64</f>
        <v>3.6059000000000001</v>
      </c>
      <c r="J75" s="64">
        <f>E66</f>
        <v>5.5431999999999997</v>
      </c>
      <c r="K75" s="64">
        <f>E67</f>
        <v>3.3498000000000001</v>
      </c>
      <c r="L75" s="64">
        <f>E69</f>
        <v>5.7317</v>
      </c>
    </row>
  </sheetData>
  <mergeCells count="1">
    <mergeCell ref="B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26"/>
  <sheetViews>
    <sheetView workbookViewId="0">
      <selection activeCell="L20" sqref="L20"/>
    </sheetView>
  </sheetViews>
  <sheetFormatPr defaultRowHeight="15.75" x14ac:dyDescent="0.5"/>
  <cols>
    <col min="1" max="1" width="2.6875" style="26" customWidth="1"/>
    <col min="2" max="2" width="11.875" style="26" customWidth="1"/>
    <col min="3" max="5" width="9" style="26"/>
    <col min="6" max="6" width="9.625" style="26" customWidth="1"/>
    <col min="7" max="7" width="11" style="26" customWidth="1"/>
    <col min="8" max="8" width="9" style="26"/>
    <col min="9" max="9" width="12.125" style="26" bestFit="1" customWidth="1"/>
    <col min="10" max="10" width="44.875" style="26" customWidth="1"/>
    <col min="11" max="16384" width="9" style="26"/>
  </cols>
  <sheetData>
    <row r="1" spans="2:10" ht="18" x14ac:dyDescent="0.55000000000000004">
      <c r="B1" s="21" t="str">
        <f>"Conditional Two-Way Interaction Between " &amp;C7 &amp;" and " &amp;C8</f>
        <v>Conditional Two-Way Interaction Between Negative Emotion and Sex</v>
      </c>
      <c r="H1" s="25"/>
      <c r="I1" s="21" t="s">
        <v>121</v>
      </c>
      <c r="J1" s="21" t="str">
        <f>"Conditional Two-Way Interaction Between " &amp;C7 &amp;" and " &amp;C8&amp;" as function of "&amp;C9</f>
        <v>Conditional Two-Way Interaction Between Negative Emotion and Sex as function of Age</v>
      </c>
    </row>
    <row r="2" spans="2:10" ht="16.149999999999999" thickBot="1" x14ac:dyDescent="0.55000000000000004">
      <c r="H2" s="25"/>
    </row>
    <row r="3" spans="2:10" x14ac:dyDescent="0.5">
      <c r="B3" s="28" t="s">
        <v>22</v>
      </c>
      <c r="C3" s="38"/>
      <c r="D3" s="38"/>
      <c r="E3" s="38"/>
      <c r="F3" s="38"/>
      <c r="G3" s="39"/>
      <c r="I3" s="27"/>
    </row>
    <row r="4" spans="2:10" ht="77.650000000000006" customHeight="1" thickBot="1" x14ac:dyDescent="0.55000000000000004">
      <c r="B4" s="65" t="s">
        <v>59</v>
      </c>
      <c r="C4" s="66"/>
      <c r="D4" s="66"/>
      <c r="E4" s="66"/>
      <c r="F4" s="66"/>
      <c r="G4" s="67"/>
      <c r="I4" s="27"/>
    </row>
    <row r="5" spans="2:10" x14ac:dyDescent="0.5">
      <c r="B5" s="35"/>
      <c r="C5" s="35"/>
      <c r="D5" s="35"/>
      <c r="E5" s="35"/>
      <c r="F5" s="35"/>
      <c r="I5" s="27"/>
    </row>
    <row r="6" spans="2:10" x14ac:dyDescent="0.5">
      <c r="B6" s="27" t="s">
        <v>26</v>
      </c>
      <c r="C6" s="35"/>
      <c r="D6" s="35"/>
      <c r="E6" s="35"/>
      <c r="F6" s="35"/>
      <c r="I6" s="27"/>
    </row>
    <row r="7" spans="2:10" x14ac:dyDescent="0.5">
      <c r="B7" s="33" t="s">
        <v>23</v>
      </c>
      <c r="C7" s="24" t="s">
        <v>120</v>
      </c>
      <c r="D7" s="55"/>
      <c r="E7" s="55"/>
      <c r="F7" s="35"/>
      <c r="I7" s="27"/>
    </row>
    <row r="8" spans="2:10" x14ac:dyDescent="0.5">
      <c r="B8" s="33" t="s">
        <v>63</v>
      </c>
      <c r="C8" s="54" t="s">
        <v>65</v>
      </c>
      <c r="D8" s="55"/>
      <c r="E8" s="55"/>
      <c r="F8" s="35"/>
      <c r="I8" s="27"/>
    </row>
    <row r="9" spans="2:10" x14ac:dyDescent="0.5">
      <c r="B9" s="33" t="s">
        <v>64</v>
      </c>
      <c r="C9" s="54" t="s">
        <v>66</v>
      </c>
      <c r="D9" s="55"/>
      <c r="E9" s="55"/>
      <c r="F9" s="35"/>
      <c r="I9" s="27"/>
    </row>
    <row r="10" spans="2:10" x14ac:dyDescent="0.5">
      <c r="B10" s="35"/>
      <c r="C10" s="35"/>
      <c r="D10" s="35"/>
      <c r="E10" s="35"/>
      <c r="F10" s="35"/>
      <c r="I10" s="27"/>
    </row>
    <row r="11" spans="2:10" x14ac:dyDescent="0.5">
      <c r="B11" s="27" t="s">
        <v>27</v>
      </c>
      <c r="C11" s="27"/>
      <c r="D11" s="27"/>
      <c r="E11" s="27"/>
      <c r="F11" s="27"/>
      <c r="G11" s="27"/>
      <c r="H11" s="25"/>
      <c r="I11" s="27"/>
    </row>
    <row r="12" spans="2:10" x14ac:dyDescent="0.5">
      <c r="B12" s="36" t="s">
        <v>97</v>
      </c>
      <c r="C12" s="22"/>
      <c r="D12" s="22"/>
      <c r="E12" s="22"/>
      <c r="F12" s="22"/>
      <c r="G12" s="23"/>
      <c r="H12" s="25"/>
      <c r="I12" s="27"/>
    </row>
    <row r="13" spans="2:10" x14ac:dyDescent="0.5">
      <c r="B13" s="36" t="s">
        <v>98</v>
      </c>
      <c r="C13" s="22"/>
      <c r="D13" s="22"/>
      <c r="E13" s="22"/>
      <c r="F13" s="22"/>
      <c r="G13" s="23"/>
      <c r="H13" s="25"/>
    </row>
    <row r="14" spans="2:10" x14ac:dyDescent="0.5">
      <c r="B14" s="36" t="s">
        <v>99</v>
      </c>
      <c r="C14" s="22"/>
      <c r="D14" s="22"/>
      <c r="E14" s="22"/>
      <c r="F14" s="22"/>
      <c r="G14" s="23"/>
      <c r="H14" s="25"/>
    </row>
    <row r="15" spans="2:10" x14ac:dyDescent="0.5">
      <c r="B15" s="36" t="s">
        <v>100</v>
      </c>
      <c r="C15" s="22"/>
      <c r="D15" s="22"/>
      <c r="E15" s="22"/>
      <c r="F15" s="22"/>
      <c r="G15" s="23"/>
      <c r="H15" s="25"/>
    </row>
    <row r="16" spans="2:10" x14ac:dyDescent="0.5">
      <c r="B16" s="36" t="s">
        <v>101</v>
      </c>
      <c r="C16" s="22"/>
      <c r="D16" s="22"/>
      <c r="E16" s="22"/>
      <c r="F16" s="22"/>
      <c r="G16" s="23"/>
      <c r="H16" s="25"/>
    </row>
    <row r="17" spans="2:8" x14ac:dyDescent="0.5">
      <c r="B17" s="36" t="s">
        <v>102</v>
      </c>
      <c r="C17" s="22"/>
      <c r="D17" s="22"/>
      <c r="E17" s="22"/>
      <c r="F17" s="22"/>
      <c r="G17" s="23"/>
      <c r="H17" s="25"/>
    </row>
    <row r="18" spans="2:8" x14ac:dyDescent="0.5">
      <c r="B18" s="36" t="s">
        <v>103</v>
      </c>
      <c r="C18" s="22"/>
      <c r="D18" s="22"/>
      <c r="E18" s="22"/>
      <c r="F18" s="22"/>
      <c r="G18" s="23"/>
      <c r="H18" s="25"/>
    </row>
    <row r="19" spans="2:8" x14ac:dyDescent="0.5">
      <c r="B19" s="36" t="s">
        <v>104</v>
      </c>
      <c r="C19" s="22"/>
      <c r="D19" s="22"/>
      <c r="E19" s="22"/>
      <c r="F19" s="22"/>
      <c r="G19" s="23"/>
      <c r="H19" s="25"/>
    </row>
    <row r="20" spans="2:8" x14ac:dyDescent="0.5">
      <c r="B20" s="36" t="s">
        <v>105</v>
      </c>
      <c r="C20" s="22"/>
      <c r="D20" s="22"/>
      <c r="E20" s="22"/>
      <c r="F20" s="22"/>
      <c r="G20" s="23"/>
      <c r="H20" s="25"/>
    </row>
    <row r="21" spans="2:8" x14ac:dyDescent="0.5">
      <c r="B21" s="36" t="s">
        <v>106</v>
      </c>
      <c r="C21" s="22"/>
      <c r="D21" s="22"/>
      <c r="E21" s="22"/>
      <c r="F21" s="22"/>
      <c r="G21" s="23"/>
    </row>
    <row r="22" spans="2:8" x14ac:dyDescent="0.5">
      <c r="B22" s="36" t="s">
        <v>107</v>
      </c>
      <c r="C22" s="22"/>
      <c r="D22" s="22"/>
      <c r="E22" s="22"/>
      <c r="F22" s="22"/>
      <c r="G22" s="23"/>
      <c r="H22" s="25"/>
    </row>
    <row r="23" spans="2:8" x14ac:dyDescent="0.5">
      <c r="B23" s="36" t="s">
        <v>108</v>
      </c>
      <c r="C23" s="22"/>
      <c r="D23" s="22"/>
      <c r="E23" s="22"/>
      <c r="F23" s="22"/>
      <c r="G23" s="23"/>
      <c r="H23" s="25"/>
    </row>
    <row r="24" spans="2:8" x14ac:dyDescent="0.5">
      <c r="B24" s="36" t="s">
        <v>109</v>
      </c>
      <c r="C24" s="22"/>
      <c r="D24" s="22"/>
      <c r="E24" s="22"/>
      <c r="F24" s="22"/>
      <c r="G24" s="23"/>
      <c r="H24" s="25"/>
    </row>
    <row r="25" spans="2:8" x14ac:dyDescent="0.5">
      <c r="B25" s="36" t="s">
        <v>110</v>
      </c>
      <c r="C25" s="22"/>
      <c r="D25" s="22"/>
      <c r="E25" s="22"/>
      <c r="F25" s="22"/>
      <c r="G25" s="23"/>
      <c r="H25" s="25"/>
    </row>
    <row r="26" spans="2:8" x14ac:dyDescent="0.5">
      <c r="B26" s="36" t="s">
        <v>111</v>
      </c>
      <c r="C26" s="22"/>
      <c r="D26" s="22"/>
      <c r="E26" s="22"/>
      <c r="F26" s="22"/>
      <c r="G26" s="23"/>
      <c r="H26" s="25"/>
    </row>
    <row r="27" spans="2:8" x14ac:dyDescent="0.5">
      <c r="B27" s="36" t="s">
        <v>112</v>
      </c>
      <c r="C27" s="22"/>
      <c r="D27" s="22"/>
      <c r="E27" s="22"/>
      <c r="F27" s="22"/>
      <c r="G27" s="23"/>
      <c r="H27" s="25"/>
    </row>
    <row r="28" spans="2:8" x14ac:dyDescent="0.5">
      <c r="B28" s="36" t="s">
        <v>113</v>
      </c>
      <c r="C28" s="22"/>
      <c r="D28" s="22"/>
      <c r="E28" s="22"/>
      <c r="F28" s="22"/>
      <c r="G28" s="23"/>
      <c r="H28" s="25"/>
    </row>
    <row r="29" spans="2:8" x14ac:dyDescent="0.5">
      <c r="B29" s="36" t="s">
        <v>114</v>
      </c>
      <c r="C29" s="22"/>
      <c r="D29" s="22"/>
      <c r="E29" s="22"/>
      <c r="F29" s="22"/>
      <c r="G29" s="23"/>
      <c r="H29" s="25"/>
    </row>
    <row r="30" spans="2:8" x14ac:dyDescent="0.5">
      <c r="B30" s="36" t="s">
        <v>115</v>
      </c>
      <c r="C30" s="22"/>
      <c r="D30" s="22"/>
      <c r="E30" s="22"/>
      <c r="F30" s="22"/>
      <c r="G30" s="23"/>
      <c r="H30" s="25"/>
    </row>
    <row r="31" spans="2:8" x14ac:dyDescent="0.5">
      <c r="B31" s="36" t="s">
        <v>116</v>
      </c>
      <c r="C31" s="22"/>
      <c r="D31" s="22"/>
      <c r="E31" s="22"/>
      <c r="F31" s="22"/>
      <c r="G31" s="23"/>
      <c r="H31" s="25"/>
    </row>
    <row r="32" spans="2:8" x14ac:dyDescent="0.5">
      <c r="B32" s="36" t="s">
        <v>117</v>
      </c>
      <c r="C32" s="22"/>
      <c r="D32" s="22"/>
      <c r="E32" s="22"/>
      <c r="F32" s="22"/>
      <c r="G32" s="23"/>
      <c r="H32" s="25"/>
    </row>
    <row r="33" spans="2:8" x14ac:dyDescent="0.5">
      <c r="B33" s="36" t="s">
        <v>118</v>
      </c>
      <c r="C33" s="22"/>
      <c r="D33" s="22"/>
      <c r="E33" s="22"/>
      <c r="F33" s="22"/>
      <c r="G33" s="23"/>
      <c r="H33" s="25"/>
    </row>
    <row r="34" spans="2:8" x14ac:dyDescent="0.5">
      <c r="B34" s="36" t="s">
        <v>119</v>
      </c>
      <c r="C34" s="22"/>
      <c r="D34" s="22"/>
      <c r="E34" s="22"/>
      <c r="F34" s="22"/>
      <c r="G34" s="23"/>
      <c r="H34" s="25"/>
    </row>
    <row r="35" spans="2:8" x14ac:dyDescent="0.5">
      <c r="B35" s="37"/>
      <c r="C35" s="40"/>
      <c r="D35" s="40"/>
      <c r="E35" s="40"/>
      <c r="F35" s="40"/>
      <c r="H35" s="25"/>
    </row>
    <row r="36" spans="2:8" x14ac:dyDescent="0.5">
      <c r="B36" s="41" t="s">
        <v>12</v>
      </c>
      <c r="C36" s="42"/>
      <c r="D36" s="42"/>
      <c r="E36" s="42"/>
      <c r="F36" s="42"/>
      <c r="G36" s="42"/>
      <c r="H36" s="42"/>
    </row>
    <row r="37" spans="2:8" x14ac:dyDescent="0.5">
      <c r="B37" s="43" t="str">
        <f>SUBSTITUTE(B12,CHAR(160)," ")</f>
        <v xml:space="preserve">age     Effect         se          t          p       LLCI       ULCI </v>
      </c>
      <c r="C37" s="25"/>
      <c r="D37" s="25"/>
      <c r="E37" s="25"/>
      <c r="F37" s="25"/>
      <c r="G37" s="42"/>
      <c r="H37" s="42"/>
    </row>
    <row r="38" spans="2:8" x14ac:dyDescent="0.5">
      <c r="B38" s="25" t="str">
        <f t="shared" ref="B38:B59" si="0">TRIM(SUBSTITUTE(B13,CHAR(160)," "))</f>
        <v>17.0000 -.0172 .1169 -.1475 .8828 -.2467 .2122</v>
      </c>
      <c r="C38" s="25"/>
      <c r="D38" s="25"/>
      <c r="E38" s="25"/>
      <c r="F38" s="25"/>
      <c r="G38" s="42"/>
      <c r="H38" s="42"/>
    </row>
    <row r="39" spans="2:8" x14ac:dyDescent="0.5">
      <c r="B39" s="25" t="str">
        <f t="shared" si="0"/>
        <v>20.5000 .0061 .1069 .0573 .9543 -.2038 .2160</v>
      </c>
      <c r="C39" s="25"/>
      <c r="D39" s="25"/>
      <c r="E39" s="25"/>
      <c r="F39" s="25"/>
      <c r="G39" s="42"/>
      <c r="H39" s="42"/>
    </row>
    <row r="40" spans="2:8" x14ac:dyDescent="0.5">
      <c r="B40" s="25" t="str">
        <f t="shared" si="0"/>
        <v>24.0000 .0295 .0972 .3035 .7616 -.1613 .2203</v>
      </c>
      <c r="C40" s="25"/>
      <c r="D40" s="25"/>
      <c r="E40" s="25"/>
      <c r="F40" s="25"/>
      <c r="G40" s="42"/>
      <c r="H40" s="42"/>
    </row>
    <row r="41" spans="2:8" x14ac:dyDescent="0.5">
      <c r="B41" s="25" t="str">
        <f t="shared" si="0"/>
        <v>27.5000 .0529 .0878 .6019 .5474 -.1196 .2253</v>
      </c>
      <c r="C41" s="25"/>
      <c r="D41" s="25"/>
      <c r="E41" s="25"/>
      <c r="F41" s="25"/>
      <c r="G41" s="42"/>
      <c r="H41" s="42"/>
    </row>
    <row r="42" spans="2:8" x14ac:dyDescent="0.5">
      <c r="B42" s="25" t="str">
        <f t="shared" si="0"/>
        <v>31.0000 .0763 .0789 .9661 .3343 -.0787 .2312</v>
      </c>
      <c r="C42" s="25"/>
      <c r="D42" s="25"/>
      <c r="E42" s="25"/>
      <c r="F42" s="25"/>
      <c r="G42" s="42"/>
      <c r="H42" s="42"/>
    </row>
    <row r="43" spans="2:8" x14ac:dyDescent="0.5">
      <c r="B43" s="25" t="str">
        <f t="shared" si="0"/>
        <v>34.5000 .0996 .0707 1.4100 .1589 -.0391 .2383</v>
      </c>
      <c r="C43" s="25"/>
      <c r="D43" s="25"/>
      <c r="E43" s="25"/>
      <c r="F43" s="25"/>
      <c r="G43" s="42"/>
      <c r="H43" s="42"/>
    </row>
    <row r="44" spans="2:8" x14ac:dyDescent="0.5">
      <c r="B44" s="25" t="str">
        <f t="shared" si="0"/>
        <v>38.0000 .1230 .0633 1.9440 .0522 -.0012 .2472</v>
      </c>
      <c r="C44" s="25"/>
      <c r="D44" s="25"/>
      <c r="E44" s="25"/>
      <c r="F44" s="25"/>
      <c r="G44" s="42"/>
      <c r="H44" s="42"/>
    </row>
    <row r="45" spans="2:8" x14ac:dyDescent="0.5">
      <c r="B45" s="25" t="str">
        <f t="shared" si="0"/>
        <v>38.1138 .1238 .0630 1.9629 .0500 .0000 .2475</v>
      </c>
      <c r="C45" s="25"/>
      <c r="D45" s="25"/>
      <c r="E45" s="25"/>
      <c r="F45" s="25"/>
      <c r="G45" s="42"/>
      <c r="H45" s="42"/>
    </row>
    <row r="46" spans="2:8" x14ac:dyDescent="0.5">
      <c r="B46" s="25" t="str">
        <f t="shared" si="0"/>
        <v>41.5000 .1464 .0571 2.5625 .0106 .0343 .2585</v>
      </c>
      <c r="C46" s="25"/>
      <c r="D46" s="25"/>
      <c r="E46" s="25"/>
      <c r="F46" s="25"/>
      <c r="G46" s="42"/>
      <c r="H46" s="42"/>
    </row>
    <row r="47" spans="2:8" x14ac:dyDescent="0.5">
      <c r="B47" s="25" t="str">
        <f t="shared" si="0"/>
        <v>45.0000 .1697 .0526 3.2246 .0013 .0664 .2731</v>
      </c>
      <c r="C47" s="25"/>
      <c r="D47" s="25"/>
      <c r="E47" s="25"/>
      <c r="F47" s="25"/>
      <c r="G47" s="42"/>
      <c r="H47" s="42"/>
    </row>
    <row r="48" spans="2:8" x14ac:dyDescent="0.5">
      <c r="B48" s="25" t="str">
        <f t="shared" si="0"/>
        <v>48.5000 .1931 .0503 3.8408 .0001 .0944 .2918</v>
      </c>
      <c r="C48" s="25"/>
      <c r="D48" s="25"/>
      <c r="E48" s="25"/>
      <c r="F48" s="25"/>
      <c r="G48" s="42"/>
      <c r="H48" s="42"/>
    </row>
    <row r="49" spans="2:8" x14ac:dyDescent="0.5">
      <c r="B49" s="25" t="str">
        <f t="shared" si="0"/>
        <v>52.0000 .2165 .0503 4.3008 .0000 .1177 .3153</v>
      </c>
      <c r="C49" s="25"/>
      <c r="D49" s="25"/>
      <c r="E49" s="25"/>
      <c r="F49" s="25"/>
      <c r="G49" s="42"/>
      <c r="H49" s="42"/>
    </row>
    <row r="50" spans="2:8" x14ac:dyDescent="0.5">
      <c r="B50" s="25" t="str">
        <f t="shared" si="0"/>
        <v>55.5000 .2399 .0528 4.5425 .0000 .1362 .3435</v>
      </c>
      <c r="C50" s="25"/>
      <c r="D50" s="25"/>
      <c r="E50" s="25"/>
      <c r="F50" s="25"/>
      <c r="G50" s="42"/>
      <c r="H50" s="42"/>
    </row>
    <row r="51" spans="2:8" x14ac:dyDescent="0.5">
      <c r="B51" s="25" t="str">
        <f t="shared" si="0"/>
        <v>59.0000 .2632 .0574 4.5883 .0000 .1506 .3759</v>
      </c>
      <c r="C51" s="25"/>
      <c r="D51" s="25"/>
      <c r="E51" s="25"/>
      <c r="F51" s="25"/>
      <c r="G51" s="42"/>
      <c r="H51" s="42"/>
    </row>
    <row r="52" spans="2:8" x14ac:dyDescent="0.5">
      <c r="B52" s="25" t="str">
        <f t="shared" si="0"/>
        <v>62.5000 .2866 .0636 4.5073 .0000 .1618 .4114</v>
      </c>
      <c r="C52" s="25"/>
      <c r="D52" s="25"/>
      <c r="E52" s="25"/>
      <c r="F52" s="25"/>
      <c r="G52" s="42"/>
      <c r="H52" s="42"/>
    </row>
    <row r="53" spans="2:8" x14ac:dyDescent="0.5">
      <c r="B53" s="25" t="str">
        <f t="shared" si="0"/>
        <v>66.0000 .3100 .0710 4.3647 .0000 .1706 .4494</v>
      </c>
      <c r="C53" s="25"/>
      <c r="D53" s="25"/>
      <c r="E53" s="25"/>
      <c r="F53" s="25"/>
      <c r="G53" s="42"/>
      <c r="H53" s="42"/>
    </row>
    <row r="54" spans="2:8" x14ac:dyDescent="0.5">
      <c r="B54" s="25" t="str">
        <f t="shared" si="0"/>
        <v>69.5000 .3334 .0793 4.2022 .0000 .1776 .4891</v>
      </c>
      <c r="C54" s="25"/>
      <c r="D54" s="25"/>
      <c r="E54" s="25"/>
      <c r="F54" s="25"/>
      <c r="G54" s="42"/>
      <c r="H54" s="42"/>
    </row>
    <row r="55" spans="2:8" x14ac:dyDescent="0.5">
      <c r="B55" s="25" t="str">
        <f t="shared" si="0"/>
        <v>73.0000 .3567 .0883 4.0415 .0001 .1835 .5300</v>
      </c>
      <c r="C55" s="25"/>
      <c r="D55" s="25"/>
      <c r="E55" s="25"/>
      <c r="F55" s="25"/>
      <c r="G55" s="42"/>
      <c r="H55" s="42"/>
    </row>
    <row r="56" spans="2:8" x14ac:dyDescent="0.5">
      <c r="B56" s="25" t="str">
        <f t="shared" si="0"/>
        <v>76.5000 .3801 .0977 3.8920 .0001 .1884 .5718</v>
      </c>
      <c r="C56" s="25"/>
      <c r="D56" s="25"/>
      <c r="E56" s="25"/>
      <c r="F56" s="25"/>
      <c r="G56" s="42"/>
      <c r="H56" s="42"/>
    </row>
    <row r="57" spans="2:8" x14ac:dyDescent="0.5">
      <c r="B57" s="25" t="str">
        <f t="shared" si="0"/>
        <v>80.0000 .4035 .1074 3.7570 .0002 .1927 .6143</v>
      </c>
      <c r="C57" s="25"/>
      <c r="D57" s="25"/>
      <c r="E57" s="25"/>
      <c r="F57" s="25"/>
      <c r="G57" s="42"/>
      <c r="H57" s="42"/>
    </row>
    <row r="58" spans="2:8" x14ac:dyDescent="0.5">
      <c r="B58" s="25" t="str">
        <f t="shared" si="0"/>
        <v>83.5000 .4269 .1174 3.6366 .0003 .1965 .6573</v>
      </c>
      <c r="C58" s="25"/>
      <c r="D58" s="25"/>
      <c r="E58" s="25"/>
      <c r="F58" s="25"/>
      <c r="G58" s="42"/>
      <c r="H58" s="42"/>
    </row>
    <row r="59" spans="2:8" x14ac:dyDescent="0.5">
      <c r="B59" s="25" t="str">
        <f t="shared" si="0"/>
        <v>87.0000 .4502 .1276 3.5297 .0004 .1999 .7006</v>
      </c>
      <c r="C59" s="25"/>
      <c r="D59" s="25"/>
      <c r="E59" s="25"/>
      <c r="F59" s="25"/>
      <c r="G59" s="42"/>
      <c r="H59" s="42"/>
    </row>
    <row r="60" spans="2:8" x14ac:dyDescent="0.5">
      <c r="B60" s="25"/>
      <c r="C60" s="25"/>
      <c r="D60" s="25"/>
      <c r="E60" s="25"/>
      <c r="F60" s="25"/>
      <c r="G60" s="42"/>
      <c r="H60" s="42"/>
    </row>
    <row r="61" spans="2:8" x14ac:dyDescent="0.5">
      <c r="B61" s="25"/>
      <c r="C61" s="25"/>
      <c r="D61" s="25"/>
      <c r="E61" s="25"/>
      <c r="F61" s="25"/>
      <c r="G61" s="42"/>
      <c r="H61" s="42"/>
    </row>
    <row r="62" spans="2:8" x14ac:dyDescent="0.5">
      <c r="B62" s="43" t="s">
        <v>13</v>
      </c>
      <c r="C62" s="25"/>
      <c r="D62" s="25"/>
      <c r="E62" s="25"/>
      <c r="F62" s="25"/>
      <c r="G62" s="42"/>
      <c r="H62" s="42"/>
    </row>
    <row r="63" spans="2:8" x14ac:dyDescent="0.5">
      <c r="B63" s="43" t="str">
        <f t="shared" ref="B63:B85" si="1">TRIM(B37)</f>
        <v>age Effect se t p LLCI ULCI</v>
      </c>
      <c r="C63" s="25"/>
      <c r="D63" s="25"/>
      <c r="E63" s="25"/>
      <c r="F63" s="25"/>
      <c r="G63" s="42"/>
      <c r="H63" s="42"/>
    </row>
    <row r="64" spans="2:8" x14ac:dyDescent="0.5">
      <c r="B64" s="25" t="str">
        <f t="shared" si="1"/>
        <v>17.0000 -.0172 .1169 -.1475 .8828 -.2467 .2122</v>
      </c>
      <c r="C64" s="25" t="str">
        <f>RIGHT(B64, LEN(B64)-FIND(" ",B64))</f>
        <v>-.0172 .1169 -.1475 .8828 -.2467 .2122</v>
      </c>
      <c r="D64" s="25" t="str">
        <f t="shared" ref="D64:H79" si="2">RIGHT(C64, LEN(C64)-FIND(" ",C64))</f>
        <v>.1169 -.1475 .8828 -.2467 .2122</v>
      </c>
      <c r="E64" s="25" t="str">
        <f t="shared" si="2"/>
        <v>-.1475 .8828 -.2467 .2122</v>
      </c>
      <c r="F64" s="25" t="str">
        <f>RIGHT(E64, LEN(E64)-FIND(" ",E64))</f>
        <v>.8828 -.2467 .2122</v>
      </c>
      <c r="G64" s="25" t="str">
        <f>RIGHT(F64, LEN(F64)-FIND(" ",F64))</f>
        <v>-.2467 .2122</v>
      </c>
      <c r="H64" s="25" t="str">
        <f>RIGHT(G64, LEN(G64)-FIND(" ",G64))</f>
        <v>.2122</v>
      </c>
    </row>
    <row r="65" spans="2:8" x14ac:dyDescent="0.5">
      <c r="B65" s="25" t="str">
        <f t="shared" si="1"/>
        <v>20.5000 .0061 .1069 .0573 .9543 -.2038 .2160</v>
      </c>
      <c r="C65" s="25" t="str">
        <f t="shared" ref="C65:H80" si="3">RIGHT(B65, LEN(B65)-FIND(" ",B65))</f>
        <v>.0061 .1069 .0573 .9543 -.2038 .2160</v>
      </c>
      <c r="D65" s="25" t="str">
        <f t="shared" si="2"/>
        <v>.1069 .0573 .9543 -.2038 .2160</v>
      </c>
      <c r="E65" s="25" t="str">
        <f t="shared" si="2"/>
        <v>.0573 .9543 -.2038 .2160</v>
      </c>
      <c r="F65" s="25" t="str">
        <f t="shared" si="2"/>
        <v>.9543 -.2038 .2160</v>
      </c>
      <c r="G65" s="25" t="str">
        <f t="shared" si="2"/>
        <v>-.2038 .2160</v>
      </c>
      <c r="H65" s="25" t="str">
        <f t="shared" si="2"/>
        <v>.2160</v>
      </c>
    </row>
    <row r="66" spans="2:8" x14ac:dyDescent="0.5">
      <c r="B66" s="25" t="str">
        <f t="shared" si="1"/>
        <v>24.0000 .0295 .0972 .3035 .7616 -.1613 .2203</v>
      </c>
      <c r="C66" s="25" t="str">
        <f t="shared" si="3"/>
        <v>.0295 .0972 .3035 .7616 -.1613 .2203</v>
      </c>
      <c r="D66" s="25" t="str">
        <f t="shared" si="2"/>
        <v>.0972 .3035 .7616 -.1613 .2203</v>
      </c>
      <c r="E66" s="25" t="str">
        <f t="shared" si="2"/>
        <v>.3035 .7616 -.1613 .2203</v>
      </c>
      <c r="F66" s="25" t="str">
        <f t="shared" si="2"/>
        <v>.7616 -.1613 .2203</v>
      </c>
      <c r="G66" s="25" t="str">
        <f t="shared" si="2"/>
        <v>-.1613 .2203</v>
      </c>
      <c r="H66" s="25" t="str">
        <f t="shared" si="2"/>
        <v>.2203</v>
      </c>
    </row>
    <row r="67" spans="2:8" x14ac:dyDescent="0.5">
      <c r="B67" s="25" t="str">
        <f t="shared" si="1"/>
        <v>27.5000 .0529 .0878 .6019 .5474 -.1196 .2253</v>
      </c>
      <c r="C67" s="25" t="str">
        <f t="shared" si="3"/>
        <v>.0529 .0878 .6019 .5474 -.1196 .2253</v>
      </c>
      <c r="D67" s="25" t="str">
        <f t="shared" si="2"/>
        <v>.0878 .6019 .5474 -.1196 .2253</v>
      </c>
      <c r="E67" s="25" t="str">
        <f t="shared" si="2"/>
        <v>.6019 .5474 -.1196 .2253</v>
      </c>
      <c r="F67" s="25" t="str">
        <f t="shared" si="2"/>
        <v>.5474 -.1196 .2253</v>
      </c>
      <c r="G67" s="25" t="str">
        <f t="shared" si="2"/>
        <v>-.1196 .2253</v>
      </c>
      <c r="H67" s="25" t="str">
        <f t="shared" si="2"/>
        <v>.2253</v>
      </c>
    </row>
    <row r="68" spans="2:8" x14ac:dyDescent="0.5">
      <c r="B68" s="25" t="str">
        <f t="shared" si="1"/>
        <v>31.0000 .0763 .0789 .9661 .3343 -.0787 .2312</v>
      </c>
      <c r="C68" s="25" t="str">
        <f t="shared" si="3"/>
        <v>.0763 .0789 .9661 .3343 -.0787 .2312</v>
      </c>
      <c r="D68" s="25" t="str">
        <f t="shared" si="2"/>
        <v>.0789 .9661 .3343 -.0787 .2312</v>
      </c>
      <c r="E68" s="25" t="str">
        <f t="shared" si="2"/>
        <v>.9661 .3343 -.0787 .2312</v>
      </c>
      <c r="F68" s="25" t="str">
        <f t="shared" si="2"/>
        <v>.3343 -.0787 .2312</v>
      </c>
      <c r="G68" s="25" t="str">
        <f t="shared" si="2"/>
        <v>-.0787 .2312</v>
      </c>
      <c r="H68" s="25" t="str">
        <f t="shared" si="2"/>
        <v>.2312</v>
      </c>
    </row>
    <row r="69" spans="2:8" x14ac:dyDescent="0.5">
      <c r="B69" s="25" t="str">
        <f t="shared" si="1"/>
        <v>34.5000 .0996 .0707 1.4100 .1589 -.0391 .2383</v>
      </c>
      <c r="C69" s="25" t="str">
        <f t="shared" si="3"/>
        <v>.0996 .0707 1.4100 .1589 -.0391 .2383</v>
      </c>
      <c r="D69" s="25" t="str">
        <f t="shared" si="2"/>
        <v>.0707 1.4100 .1589 -.0391 .2383</v>
      </c>
      <c r="E69" s="25" t="str">
        <f t="shared" si="2"/>
        <v>1.4100 .1589 -.0391 .2383</v>
      </c>
      <c r="F69" s="25" t="str">
        <f t="shared" si="2"/>
        <v>.1589 -.0391 .2383</v>
      </c>
      <c r="G69" s="25" t="str">
        <f t="shared" si="2"/>
        <v>-.0391 .2383</v>
      </c>
      <c r="H69" s="25" t="str">
        <f t="shared" si="2"/>
        <v>.2383</v>
      </c>
    </row>
    <row r="70" spans="2:8" x14ac:dyDescent="0.5">
      <c r="B70" s="25" t="str">
        <f t="shared" si="1"/>
        <v>38.0000 .1230 .0633 1.9440 .0522 -.0012 .2472</v>
      </c>
      <c r="C70" s="25" t="str">
        <f t="shared" si="3"/>
        <v>.1230 .0633 1.9440 .0522 -.0012 .2472</v>
      </c>
      <c r="D70" s="25" t="str">
        <f t="shared" si="2"/>
        <v>.0633 1.9440 .0522 -.0012 .2472</v>
      </c>
      <c r="E70" s="25" t="str">
        <f t="shared" si="2"/>
        <v>1.9440 .0522 -.0012 .2472</v>
      </c>
      <c r="F70" s="25" t="str">
        <f t="shared" si="2"/>
        <v>.0522 -.0012 .2472</v>
      </c>
      <c r="G70" s="25" t="str">
        <f t="shared" si="2"/>
        <v>-.0012 .2472</v>
      </c>
      <c r="H70" s="25" t="str">
        <f t="shared" si="2"/>
        <v>.2472</v>
      </c>
    </row>
    <row r="71" spans="2:8" x14ac:dyDescent="0.5">
      <c r="B71" s="25" t="str">
        <f t="shared" si="1"/>
        <v>38.1138 .1238 .0630 1.9629 .0500 .0000 .2475</v>
      </c>
      <c r="C71" s="25" t="str">
        <f t="shared" si="3"/>
        <v>.1238 .0630 1.9629 .0500 .0000 .2475</v>
      </c>
      <c r="D71" s="25" t="str">
        <f t="shared" si="2"/>
        <v>.0630 1.9629 .0500 .0000 .2475</v>
      </c>
      <c r="E71" s="25" t="str">
        <f t="shared" si="2"/>
        <v>1.9629 .0500 .0000 .2475</v>
      </c>
      <c r="F71" s="25" t="str">
        <f t="shared" si="2"/>
        <v>.0500 .0000 .2475</v>
      </c>
      <c r="G71" s="25" t="str">
        <f t="shared" si="2"/>
        <v>.0000 .2475</v>
      </c>
      <c r="H71" s="25" t="str">
        <f t="shared" si="2"/>
        <v>.2475</v>
      </c>
    </row>
    <row r="72" spans="2:8" x14ac:dyDescent="0.5">
      <c r="B72" s="25" t="str">
        <f t="shared" si="1"/>
        <v>41.5000 .1464 .0571 2.5625 .0106 .0343 .2585</v>
      </c>
      <c r="C72" s="25" t="str">
        <f t="shared" si="3"/>
        <v>.1464 .0571 2.5625 .0106 .0343 .2585</v>
      </c>
      <c r="D72" s="25" t="str">
        <f t="shared" si="2"/>
        <v>.0571 2.5625 .0106 .0343 .2585</v>
      </c>
      <c r="E72" s="25" t="str">
        <f t="shared" si="2"/>
        <v>2.5625 .0106 .0343 .2585</v>
      </c>
      <c r="F72" s="25" t="str">
        <f t="shared" si="2"/>
        <v>.0106 .0343 .2585</v>
      </c>
      <c r="G72" s="25" t="str">
        <f t="shared" si="2"/>
        <v>.0343 .2585</v>
      </c>
      <c r="H72" s="25" t="str">
        <f t="shared" si="2"/>
        <v>.2585</v>
      </c>
    </row>
    <row r="73" spans="2:8" x14ac:dyDescent="0.5">
      <c r="B73" s="25" t="str">
        <f t="shared" si="1"/>
        <v>45.0000 .1697 .0526 3.2246 .0013 .0664 .2731</v>
      </c>
      <c r="C73" s="25" t="str">
        <f t="shared" si="3"/>
        <v>.1697 .0526 3.2246 .0013 .0664 .2731</v>
      </c>
      <c r="D73" s="25" t="str">
        <f t="shared" si="2"/>
        <v>.0526 3.2246 .0013 .0664 .2731</v>
      </c>
      <c r="E73" s="25" t="str">
        <f t="shared" si="2"/>
        <v>3.2246 .0013 .0664 .2731</v>
      </c>
      <c r="F73" s="25" t="str">
        <f t="shared" si="2"/>
        <v>.0013 .0664 .2731</v>
      </c>
      <c r="G73" s="25" t="str">
        <f t="shared" si="2"/>
        <v>.0664 .2731</v>
      </c>
      <c r="H73" s="25" t="str">
        <f t="shared" si="2"/>
        <v>.2731</v>
      </c>
    </row>
    <row r="74" spans="2:8" x14ac:dyDescent="0.5">
      <c r="B74" s="25" t="str">
        <f t="shared" si="1"/>
        <v>48.5000 .1931 .0503 3.8408 .0001 .0944 .2918</v>
      </c>
      <c r="C74" s="25" t="str">
        <f t="shared" si="3"/>
        <v>.1931 .0503 3.8408 .0001 .0944 .2918</v>
      </c>
      <c r="D74" s="25" t="str">
        <f t="shared" si="2"/>
        <v>.0503 3.8408 .0001 .0944 .2918</v>
      </c>
      <c r="E74" s="25" t="str">
        <f t="shared" si="2"/>
        <v>3.8408 .0001 .0944 .2918</v>
      </c>
      <c r="F74" s="25" t="str">
        <f t="shared" si="2"/>
        <v>.0001 .0944 .2918</v>
      </c>
      <c r="G74" s="25" t="str">
        <f t="shared" si="2"/>
        <v>.0944 .2918</v>
      </c>
      <c r="H74" s="25" t="str">
        <f t="shared" si="2"/>
        <v>.2918</v>
      </c>
    </row>
    <row r="75" spans="2:8" x14ac:dyDescent="0.5">
      <c r="B75" s="25" t="str">
        <f t="shared" si="1"/>
        <v>52.0000 .2165 .0503 4.3008 .0000 .1177 .3153</v>
      </c>
      <c r="C75" s="25" t="str">
        <f t="shared" si="3"/>
        <v>.2165 .0503 4.3008 .0000 .1177 .3153</v>
      </c>
      <c r="D75" s="25" t="str">
        <f t="shared" si="2"/>
        <v>.0503 4.3008 .0000 .1177 .3153</v>
      </c>
      <c r="E75" s="25" t="str">
        <f t="shared" si="2"/>
        <v>4.3008 .0000 .1177 .3153</v>
      </c>
      <c r="F75" s="25" t="str">
        <f t="shared" si="2"/>
        <v>.0000 .1177 .3153</v>
      </c>
      <c r="G75" s="25" t="str">
        <f t="shared" si="2"/>
        <v>.1177 .3153</v>
      </c>
      <c r="H75" s="25" t="str">
        <f t="shared" si="2"/>
        <v>.3153</v>
      </c>
    </row>
    <row r="76" spans="2:8" x14ac:dyDescent="0.5">
      <c r="B76" s="25" t="str">
        <f t="shared" si="1"/>
        <v>55.5000 .2399 .0528 4.5425 .0000 .1362 .3435</v>
      </c>
      <c r="C76" s="25" t="str">
        <f t="shared" si="3"/>
        <v>.2399 .0528 4.5425 .0000 .1362 .3435</v>
      </c>
      <c r="D76" s="25" t="str">
        <f t="shared" si="2"/>
        <v>.0528 4.5425 .0000 .1362 .3435</v>
      </c>
      <c r="E76" s="25" t="str">
        <f t="shared" si="2"/>
        <v>4.5425 .0000 .1362 .3435</v>
      </c>
      <c r="F76" s="25" t="str">
        <f t="shared" si="2"/>
        <v>.0000 .1362 .3435</v>
      </c>
      <c r="G76" s="25" t="str">
        <f t="shared" si="2"/>
        <v>.1362 .3435</v>
      </c>
      <c r="H76" s="25" t="str">
        <f t="shared" si="2"/>
        <v>.3435</v>
      </c>
    </row>
    <row r="77" spans="2:8" x14ac:dyDescent="0.5">
      <c r="B77" s="25" t="str">
        <f t="shared" si="1"/>
        <v>59.0000 .2632 .0574 4.5883 .0000 .1506 .3759</v>
      </c>
      <c r="C77" s="25" t="str">
        <f t="shared" si="3"/>
        <v>.2632 .0574 4.5883 .0000 .1506 .3759</v>
      </c>
      <c r="D77" s="25" t="str">
        <f t="shared" si="2"/>
        <v>.0574 4.5883 .0000 .1506 .3759</v>
      </c>
      <c r="E77" s="25" t="str">
        <f t="shared" si="2"/>
        <v>4.5883 .0000 .1506 .3759</v>
      </c>
      <c r="F77" s="25" t="str">
        <f t="shared" si="2"/>
        <v>.0000 .1506 .3759</v>
      </c>
      <c r="G77" s="25" t="str">
        <f t="shared" si="2"/>
        <v>.1506 .3759</v>
      </c>
      <c r="H77" s="25" t="str">
        <f t="shared" si="2"/>
        <v>.3759</v>
      </c>
    </row>
    <row r="78" spans="2:8" x14ac:dyDescent="0.5">
      <c r="B78" s="25" t="str">
        <f t="shared" si="1"/>
        <v>62.5000 .2866 .0636 4.5073 .0000 .1618 .4114</v>
      </c>
      <c r="C78" s="25" t="str">
        <f t="shared" si="3"/>
        <v>.2866 .0636 4.5073 .0000 .1618 .4114</v>
      </c>
      <c r="D78" s="25" t="str">
        <f t="shared" si="2"/>
        <v>.0636 4.5073 .0000 .1618 .4114</v>
      </c>
      <c r="E78" s="25" t="str">
        <f t="shared" si="2"/>
        <v>4.5073 .0000 .1618 .4114</v>
      </c>
      <c r="F78" s="25" t="str">
        <f t="shared" si="2"/>
        <v>.0000 .1618 .4114</v>
      </c>
      <c r="G78" s="25" t="str">
        <f t="shared" si="2"/>
        <v>.1618 .4114</v>
      </c>
      <c r="H78" s="25" t="str">
        <f t="shared" si="2"/>
        <v>.4114</v>
      </c>
    </row>
    <row r="79" spans="2:8" x14ac:dyDescent="0.5">
      <c r="B79" s="25" t="str">
        <f t="shared" si="1"/>
        <v>66.0000 .3100 .0710 4.3647 .0000 .1706 .4494</v>
      </c>
      <c r="C79" s="25" t="str">
        <f t="shared" si="3"/>
        <v>.3100 .0710 4.3647 .0000 .1706 .4494</v>
      </c>
      <c r="D79" s="25" t="str">
        <f t="shared" si="2"/>
        <v>.0710 4.3647 .0000 .1706 .4494</v>
      </c>
      <c r="E79" s="25" t="str">
        <f t="shared" si="2"/>
        <v>4.3647 .0000 .1706 .4494</v>
      </c>
      <c r="F79" s="25" t="str">
        <f t="shared" si="2"/>
        <v>.0000 .1706 .4494</v>
      </c>
      <c r="G79" s="25" t="str">
        <f t="shared" si="2"/>
        <v>.1706 .4494</v>
      </c>
      <c r="H79" s="25" t="str">
        <f t="shared" si="2"/>
        <v>.4494</v>
      </c>
    </row>
    <row r="80" spans="2:8" x14ac:dyDescent="0.5">
      <c r="B80" s="25" t="str">
        <f t="shared" si="1"/>
        <v>69.5000 .3334 .0793 4.2022 .0000 .1776 .4891</v>
      </c>
      <c r="C80" s="25" t="str">
        <f t="shared" si="3"/>
        <v>.3334 .0793 4.2022 .0000 .1776 .4891</v>
      </c>
      <c r="D80" s="25" t="str">
        <f t="shared" si="3"/>
        <v>.0793 4.2022 .0000 .1776 .4891</v>
      </c>
      <c r="E80" s="25" t="str">
        <f t="shared" si="3"/>
        <v>4.2022 .0000 .1776 .4891</v>
      </c>
      <c r="F80" s="25" t="str">
        <f t="shared" si="3"/>
        <v>.0000 .1776 .4891</v>
      </c>
      <c r="G80" s="25" t="str">
        <f t="shared" si="3"/>
        <v>.1776 .4891</v>
      </c>
      <c r="H80" s="25" t="str">
        <f t="shared" si="3"/>
        <v>.4891</v>
      </c>
    </row>
    <row r="81" spans="2:8" x14ac:dyDescent="0.5">
      <c r="B81" s="25" t="str">
        <f t="shared" si="1"/>
        <v>73.0000 .3567 .0883 4.0415 .0001 .1835 .5300</v>
      </c>
      <c r="C81" s="25" t="str">
        <f t="shared" ref="C81:H85" si="4">RIGHT(B81, LEN(B81)-FIND(" ",B81))</f>
        <v>.3567 .0883 4.0415 .0001 .1835 .5300</v>
      </c>
      <c r="D81" s="25" t="str">
        <f t="shared" si="4"/>
        <v>.0883 4.0415 .0001 .1835 .5300</v>
      </c>
      <c r="E81" s="25" t="str">
        <f t="shared" si="4"/>
        <v>4.0415 .0001 .1835 .5300</v>
      </c>
      <c r="F81" s="25" t="str">
        <f t="shared" si="4"/>
        <v>.0001 .1835 .5300</v>
      </c>
      <c r="G81" s="25" t="str">
        <f t="shared" si="4"/>
        <v>.1835 .5300</v>
      </c>
      <c r="H81" s="25" t="str">
        <f t="shared" si="4"/>
        <v>.5300</v>
      </c>
    </row>
    <row r="82" spans="2:8" x14ac:dyDescent="0.5">
      <c r="B82" s="25" t="str">
        <f t="shared" si="1"/>
        <v>76.5000 .3801 .0977 3.8920 .0001 .1884 .5718</v>
      </c>
      <c r="C82" s="25" t="str">
        <f t="shared" si="4"/>
        <v>.3801 .0977 3.8920 .0001 .1884 .5718</v>
      </c>
      <c r="D82" s="25" t="str">
        <f t="shared" si="4"/>
        <v>.0977 3.8920 .0001 .1884 .5718</v>
      </c>
      <c r="E82" s="25" t="str">
        <f t="shared" si="4"/>
        <v>3.8920 .0001 .1884 .5718</v>
      </c>
      <c r="F82" s="25" t="str">
        <f t="shared" si="4"/>
        <v>.0001 .1884 .5718</v>
      </c>
      <c r="G82" s="25" t="str">
        <f t="shared" si="4"/>
        <v>.1884 .5718</v>
      </c>
      <c r="H82" s="25" t="str">
        <f t="shared" si="4"/>
        <v>.5718</v>
      </c>
    </row>
    <row r="83" spans="2:8" x14ac:dyDescent="0.5">
      <c r="B83" s="25" t="str">
        <f t="shared" si="1"/>
        <v>80.0000 .4035 .1074 3.7570 .0002 .1927 .6143</v>
      </c>
      <c r="C83" s="25" t="str">
        <f t="shared" si="4"/>
        <v>.4035 .1074 3.7570 .0002 .1927 .6143</v>
      </c>
      <c r="D83" s="25" t="str">
        <f t="shared" si="4"/>
        <v>.1074 3.7570 .0002 .1927 .6143</v>
      </c>
      <c r="E83" s="25" t="str">
        <f t="shared" si="4"/>
        <v>3.7570 .0002 .1927 .6143</v>
      </c>
      <c r="F83" s="25" t="str">
        <f t="shared" si="4"/>
        <v>.0002 .1927 .6143</v>
      </c>
      <c r="G83" s="25" t="str">
        <f t="shared" si="4"/>
        <v>.1927 .6143</v>
      </c>
      <c r="H83" s="25" t="str">
        <f t="shared" si="4"/>
        <v>.6143</v>
      </c>
    </row>
    <row r="84" spans="2:8" x14ac:dyDescent="0.5">
      <c r="B84" s="25" t="str">
        <f t="shared" si="1"/>
        <v>83.5000 .4269 .1174 3.6366 .0003 .1965 .6573</v>
      </c>
      <c r="C84" s="25" t="str">
        <f t="shared" si="4"/>
        <v>.4269 .1174 3.6366 .0003 .1965 .6573</v>
      </c>
      <c r="D84" s="25" t="str">
        <f t="shared" si="4"/>
        <v>.1174 3.6366 .0003 .1965 .6573</v>
      </c>
      <c r="E84" s="25" t="str">
        <f t="shared" si="4"/>
        <v>3.6366 .0003 .1965 .6573</v>
      </c>
      <c r="F84" s="25" t="str">
        <f t="shared" si="4"/>
        <v>.0003 .1965 .6573</v>
      </c>
      <c r="G84" s="25" t="str">
        <f t="shared" si="4"/>
        <v>.1965 .6573</v>
      </c>
      <c r="H84" s="25" t="str">
        <f t="shared" si="4"/>
        <v>.6573</v>
      </c>
    </row>
    <row r="85" spans="2:8" x14ac:dyDescent="0.5">
      <c r="B85" s="25" t="str">
        <f t="shared" si="1"/>
        <v>87.0000 .4502 .1276 3.5297 .0004 .1999 .7006</v>
      </c>
      <c r="C85" s="25" t="str">
        <f t="shared" si="4"/>
        <v>.4502 .1276 3.5297 .0004 .1999 .7006</v>
      </c>
      <c r="D85" s="25" t="str">
        <f t="shared" si="4"/>
        <v>.1276 3.5297 .0004 .1999 .7006</v>
      </c>
      <c r="E85" s="25" t="str">
        <f t="shared" si="4"/>
        <v>3.5297 .0004 .1999 .7006</v>
      </c>
      <c r="F85" s="25" t="str">
        <f t="shared" si="4"/>
        <v>.0004 .1999 .7006</v>
      </c>
      <c r="G85" s="25" t="str">
        <f t="shared" si="4"/>
        <v>.1999 .7006</v>
      </c>
      <c r="H85" s="25" t="str">
        <f t="shared" si="4"/>
        <v>.7006</v>
      </c>
    </row>
    <row r="86" spans="2:8" s="37" customFormat="1" x14ac:dyDescent="0.5">
      <c r="B86" s="25"/>
      <c r="C86" s="25"/>
      <c r="D86" s="25"/>
      <c r="E86" s="25"/>
      <c r="F86" s="25"/>
      <c r="G86" s="25"/>
      <c r="H86" s="25"/>
    </row>
    <row r="87" spans="2:8" s="37" customFormat="1" x14ac:dyDescent="0.5">
      <c r="B87" s="25"/>
      <c r="C87" s="25"/>
      <c r="D87" s="25"/>
      <c r="E87" s="25"/>
      <c r="F87" s="25"/>
      <c r="G87" s="25"/>
      <c r="H87" s="25"/>
    </row>
    <row r="88" spans="2:8" x14ac:dyDescent="0.5">
      <c r="B88" s="43" t="s">
        <v>14</v>
      </c>
      <c r="C88" s="25"/>
      <c r="D88" s="25"/>
      <c r="E88" s="25"/>
      <c r="F88" s="25"/>
      <c r="G88" s="42"/>
      <c r="H88" s="42"/>
    </row>
    <row r="89" spans="2:8" s="27" customFormat="1" x14ac:dyDescent="0.5">
      <c r="B89" s="43" t="str">
        <f>LEFT(B63,FIND(" ",B63)-1)</f>
        <v>age</v>
      </c>
      <c r="C89" s="43" t="s">
        <v>8</v>
      </c>
      <c r="D89" s="27" t="s">
        <v>9</v>
      </c>
      <c r="E89" s="27" t="s">
        <v>10</v>
      </c>
      <c r="F89" s="27" t="s">
        <v>11</v>
      </c>
      <c r="G89" s="43" t="s">
        <v>0</v>
      </c>
      <c r="H89" s="43" t="s">
        <v>1</v>
      </c>
    </row>
    <row r="90" spans="2:8" x14ac:dyDescent="0.5">
      <c r="B90" s="25">
        <f t="shared" ref="B90:G105" si="5">ROUND(LEFT(B64,FIND(" ",B64)-1),4)</f>
        <v>17</v>
      </c>
      <c r="C90" s="25">
        <f t="shared" si="5"/>
        <v>-1.72E-2</v>
      </c>
      <c r="D90" s="25">
        <f t="shared" si="5"/>
        <v>0.1169</v>
      </c>
      <c r="E90" s="25">
        <f t="shared" si="5"/>
        <v>-0.14749999999999999</v>
      </c>
      <c r="F90" s="25">
        <f t="shared" si="5"/>
        <v>0.88280000000000003</v>
      </c>
      <c r="G90" s="25">
        <f t="shared" si="5"/>
        <v>-0.2467</v>
      </c>
      <c r="H90" s="25">
        <f t="shared" ref="H90:H111" si="6">ROUND(H64,4)</f>
        <v>0.2122</v>
      </c>
    </row>
    <row r="91" spans="2:8" x14ac:dyDescent="0.5">
      <c r="B91" s="25">
        <f t="shared" si="5"/>
        <v>20.5</v>
      </c>
      <c r="C91" s="25">
        <f t="shared" si="5"/>
        <v>6.1000000000000004E-3</v>
      </c>
      <c r="D91" s="25">
        <f t="shared" si="5"/>
        <v>0.1069</v>
      </c>
      <c r="E91" s="25">
        <f t="shared" si="5"/>
        <v>5.7299999999999997E-2</v>
      </c>
      <c r="F91" s="25">
        <f t="shared" si="5"/>
        <v>0.95430000000000004</v>
      </c>
      <c r="G91" s="25">
        <f t="shared" si="5"/>
        <v>-0.20380000000000001</v>
      </c>
      <c r="H91" s="25">
        <f t="shared" si="6"/>
        <v>0.216</v>
      </c>
    </row>
    <row r="92" spans="2:8" x14ac:dyDescent="0.5">
      <c r="B92" s="25">
        <f t="shared" si="5"/>
        <v>24</v>
      </c>
      <c r="C92" s="25">
        <f t="shared" si="5"/>
        <v>2.9499999999999998E-2</v>
      </c>
      <c r="D92" s="25">
        <f t="shared" si="5"/>
        <v>9.7199999999999995E-2</v>
      </c>
      <c r="E92" s="25">
        <f t="shared" si="5"/>
        <v>0.30349999999999999</v>
      </c>
      <c r="F92" s="25">
        <f t="shared" si="5"/>
        <v>0.76160000000000005</v>
      </c>
      <c r="G92" s="25">
        <f t="shared" si="5"/>
        <v>-0.1613</v>
      </c>
      <c r="H92" s="25">
        <f t="shared" si="6"/>
        <v>0.2203</v>
      </c>
    </row>
    <row r="93" spans="2:8" x14ac:dyDescent="0.5">
      <c r="B93" s="25">
        <f t="shared" si="5"/>
        <v>27.5</v>
      </c>
      <c r="C93" s="25">
        <f t="shared" si="5"/>
        <v>5.2900000000000003E-2</v>
      </c>
      <c r="D93" s="25">
        <f t="shared" si="5"/>
        <v>8.7800000000000003E-2</v>
      </c>
      <c r="E93" s="25">
        <f t="shared" si="5"/>
        <v>0.60189999999999999</v>
      </c>
      <c r="F93" s="25">
        <f t="shared" si="5"/>
        <v>0.5474</v>
      </c>
      <c r="G93" s="25">
        <f t="shared" si="5"/>
        <v>-0.1196</v>
      </c>
      <c r="H93" s="25">
        <f t="shared" si="6"/>
        <v>0.2253</v>
      </c>
    </row>
    <row r="94" spans="2:8" x14ac:dyDescent="0.5">
      <c r="B94" s="25">
        <f t="shared" si="5"/>
        <v>31</v>
      </c>
      <c r="C94" s="25">
        <f t="shared" si="5"/>
        <v>7.6300000000000007E-2</v>
      </c>
      <c r="D94" s="25">
        <f t="shared" si="5"/>
        <v>7.8899999999999998E-2</v>
      </c>
      <c r="E94" s="25">
        <f t="shared" si="5"/>
        <v>0.96609999999999996</v>
      </c>
      <c r="F94" s="25">
        <f t="shared" si="5"/>
        <v>0.33429999999999999</v>
      </c>
      <c r="G94" s="25">
        <f t="shared" si="5"/>
        <v>-7.8700000000000006E-2</v>
      </c>
      <c r="H94" s="25">
        <f t="shared" si="6"/>
        <v>0.23119999999999999</v>
      </c>
    </row>
    <row r="95" spans="2:8" x14ac:dyDescent="0.5">
      <c r="B95" s="25">
        <f t="shared" si="5"/>
        <v>34.5</v>
      </c>
      <c r="C95" s="25">
        <f t="shared" si="5"/>
        <v>9.9599999999999994E-2</v>
      </c>
      <c r="D95" s="25">
        <f t="shared" si="5"/>
        <v>7.0699999999999999E-2</v>
      </c>
      <c r="E95" s="25">
        <f t="shared" si="5"/>
        <v>1.41</v>
      </c>
      <c r="F95" s="25">
        <f t="shared" si="5"/>
        <v>0.15890000000000001</v>
      </c>
      <c r="G95" s="25">
        <f t="shared" si="5"/>
        <v>-3.9100000000000003E-2</v>
      </c>
      <c r="H95" s="25">
        <f t="shared" si="6"/>
        <v>0.23830000000000001</v>
      </c>
    </row>
    <row r="96" spans="2:8" x14ac:dyDescent="0.5">
      <c r="B96" s="25">
        <f t="shared" si="5"/>
        <v>38</v>
      </c>
      <c r="C96" s="25">
        <f t="shared" si="5"/>
        <v>0.123</v>
      </c>
      <c r="D96" s="25">
        <f t="shared" si="5"/>
        <v>6.3299999999999995E-2</v>
      </c>
      <c r="E96" s="25">
        <f t="shared" si="5"/>
        <v>1.944</v>
      </c>
      <c r="F96" s="25">
        <f t="shared" si="5"/>
        <v>5.2200000000000003E-2</v>
      </c>
      <c r="G96" s="25">
        <f t="shared" si="5"/>
        <v>-1.1999999999999999E-3</v>
      </c>
      <c r="H96" s="25">
        <f t="shared" si="6"/>
        <v>0.2472</v>
      </c>
    </row>
    <row r="97" spans="2:8" x14ac:dyDescent="0.5">
      <c r="B97" s="25">
        <f t="shared" si="5"/>
        <v>38.113799999999998</v>
      </c>
      <c r="C97" s="25">
        <f t="shared" si="5"/>
        <v>0.12379999999999999</v>
      </c>
      <c r="D97" s="25">
        <f t="shared" si="5"/>
        <v>6.3E-2</v>
      </c>
      <c r="E97" s="25">
        <f t="shared" si="5"/>
        <v>1.9629000000000001</v>
      </c>
      <c r="F97" s="25">
        <f t="shared" si="5"/>
        <v>0.05</v>
      </c>
      <c r="G97" s="25">
        <f t="shared" si="5"/>
        <v>0</v>
      </c>
      <c r="H97" s="25">
        <f t="shared" si="6"/>
        <v>0.2475</v>
      </c>
    </row>
    <row r="98" spans="2:8" x14ac:dyDescent="0.5">
      <c r="B98" s="25">
        <f t="shared" si="5"/>
        <v>41.5</v>
      </c>
      <c r="C98" s="25">
        <f t="shared" si="5"/>
        <v>0.1464</v>
      </c>
      <c r="D98" s="25">
        <f t="shared" si="5"/>
        <v>5.7099999999999998E-2</v>
      </c>
      <c r="E98" s="25">
        <f t="shared" si="5"/>
        <v>2.5625</v>
      </c>
      <c r="F98" s="25">
        <f t="shared" si="5"/>
        <v>1.06E-2</v>
      </c>
      <c r="G98" s="25">
        <f t="shared" si="5"/>
        <v>3.4299999999999997E-2</v>
      </c>
      <c r="H98" s="25">
        <f t="shared" si="6"/>
        <v>0.25850000000000001</v>
      </c>
    </row>
    <row r="99" spans="2:8" x14ac:dyDescent="0.5">
      <c r="B99" s="25">
        <f t="shared" si="5"/>
        <v>45</v>
      </c>
      <c r="C99" s="25">
        <f t="shared" si="5"/>
        <v>0.16969999999999999</v>
      </c>
      <c r="D99" s="25">
        <f t="shared" si="5"/>
        <v>5.2600000000000001E-2</v>
      </c>
      <c r="E99" s="25">
        <f t="shared" si="5"/>
        <v>3.2246000000000001</v>
      </c>
      <c r="F99" s="25">
        <f t="shared" si="5"/>
        <v>1.2999999999999999E-3</v>
      </c>
      <c r="G99" s="25">
        <f t="shared" si="5"/>
        <v>6.6400000000000001E-2</v>
      </c>
      <c r="H99" s="25">
        <f t="shared" si="6"/>
        <v>0.27310000000000001</v>
      </c>
    </row>
    <row r="100" spans="2:8" x14ac:dyDescent="0.5">
      <c r="B100" s="25">
        <f t="shared" si="5"/>
        <v>48.5</v>
      </c>
      <c r="C100" s="25">
        <f t="shared" si="5"/>
        <v>0.19309999999999999</v>
      </c>
      <c r="D100" s="25">
        <f t="shared" si="5"/>
        <v>5.0299999999999997E-2</v>
      </c>
      <c r="E100" s="25">
        <f t="shared" si="5"/>
        <v>3.8408000000000002</v>
      </c>
      <c r="F100" s="25">
        <f t="shared" si="5"/>
        <v>1E-4</v>
      </c>
      <c r="G100" s="25">
        <f t="shared" si="5"/>
        <v>9.4399999999999998E-2</v>
      </c>
      <c r="H100" s="25">
        <f t="shared" si="6"/>
        <v>0.2918</v>
      </c>
    </row>
    <row r="101" spans="2:8" x14ac:dyDescent="0.5">
      <c r="B101" s="25">
        <f t="shared" si="5"/>
        <v>52</v>
      </c>
      <c r="C101" s="25">
        <f t="shared" si="5"/>
        <v>0.2165</v>
      </c>
      <c r="D101" s="25">
        <f t="shared" si="5"/>
        <v>5.0299999999999997E-2</v>
      </c>
      <c r="E101" s="25">
        <f t="shared" si="5"/>
        <v>4.3007999999999997</v>
      </c>
      <c r="F101" s="25">
        <f t="shared" si="5"/>
        <v>0</v>
      </c>
      <c r="G101" s="25">
        <f t="shared" si="5"/>
        <v>0.1177</v>
      </c>
      <c r="H101" s="25">
        <f t="shared" si="6"/>
        <v>0.31530000000000002</v>
      </c>
    </row>
    <row r="102" spans="2:8" x14ac:dyDescent="0.5">
      <c r="B102" s="25">
        <f t="shared" si="5"/>
        <v>55.5</v>
      </c>
      <c r="C102" s="25">
        <f t="shared" si="5"/>
        <v>0.2399</v>
      </c>
      <c r="D102" s="25">
        <f t="shared" si="5"/>
        <v>5.28E-2</v>
      </c>
      <c r="E102" s="25">
        <f t="shared" si="5"/>
        <v>4.5425000000000004</v>
      </c>
      <c r="F102" s="25">
        <f t="shared" si="5"/>
        <v>0</v>
      </c>
      <c r="G102" s="25">
        <f t="shared" si="5"/>
        <v>0.13619999999999999</v>
      </c>
      <c r="H102" s="25">
        <f t="shared" si="6"/>
        <v>0.34350000000000003</v>
      </c>
    </row>
    <row r="103" spans="2:8" x14ac:dyDescent="0.5">
      <c r="B103" s="25">
        <f t="shared" si="5"/>
        <v>59</v>
      </c>
      <c r="C103" s="25">
        <f t="shared" si="5"/>
        <v>0.26319999999999999</v>
      </c>
      <c r="D103" s="25">
        <f t="shared" si="5"/>
        <v>5.74E-2</v>
      </c>
      <c r="E103" s="25">
        <f t="shared" si="5"/>
        <v>4.5883000000000003</v>
      </c>
      <c r="F103" s="25">
        <f t="shared" si="5"/>
        <v>0</v>
      </c>
      <c r="G103" s="25">
        <f t="shared" si="5"/>
        <v>0.15060000000000001</v>
      </c>
      <c r="H103" s="25">
        <f t="shared" si="6"/>
        <v>0.37590000000000001</v>
      </c>
    </row>
    <row r="104" spans="2:8" x14ac:dyDescent="0.5">
      <c r="B104" s="25">
        <f t="shared" si="5"/>
        <v>62.5</v>
      </c>
      <c r="C104" s="25">
        <f t="shared" si="5"/>
        <v>0.28660000000000002</v>
      </c>
      <c r="D104" s="25">
        <f t="shared" si="5"/>
        <v>6.3600000000000004E-2</v>
      </c>
      <c r="E104" s="25">
        <f t="shared" si="5"/>
        <v>4.5072999999999999</v>
      </c>
      <c r="F104" s="25">
        <f t="shared" si="5"/>
        <v>0</v>
      </c>
      <c r="G104" s="25">
        <f t="shared" si="5"/>
        <v>0.1618</v>
      </c>
      <c r="H104" s="25">
        <f t="shared" si="6"/>
        <v>0.41139999999999999</v>
      </c>
    </row>
    <row r="105" spans="2:8" x14ac:dyDescent="0.5">
      <c r="B105" s="25">
        <f t="shared" si="5"/>
        <v>66</v>
      </c>
      <c r="C105" s="25">
        <f t="shared" si="5"/>
        <v>0.31</v>
      </c>
      <c r="D105" s="25">
        <f t="shared" si="5"/>
        <v>7.0999999999999994E-2</v>
      </c>
      <c r="E105" s="25">
        <f t="shared" si="5"/>
        <v>4.3647</v>
      </c>
      <c r="F105" s="25">
        <f t="shared" si="5"/>
        <v>0</v>
      </c>
      <c r="G105" s="25">
        <f t="shared" si="5"/>
        <v>0.1706</v>
      </c>
      <c r="H105" s="25">
        <f t="shared" si="6"/>
        <v>0.44940000000000002</v>
      </c>
    </row>
    <row r="106" spans="2:8" x14ac:dyDescent="0.5">
      <c r="B106" s="25">
        <f t="shared" ref="B106:G111" si="7">ROUND(LEFT(B80,FIND(" ",B80)-1),4)</f>
        <v>69.5</v>
      </c>
      <c r="C106" s="25">
        <f t="shared" si="7"/>
        <v>0.33339999999999997</v>
      </c>
      <c r="D106" s="25">
        <f t="shared" si="7"/>
        <v>7.9299999999999995E-2</v>
      </c>
      <c r="E106" s="25">
        <f t="shared" si="7"/>
        <v>4.2022000000000004</v>
      </c>
      <c r="F106" s="25">
        <f t="shared" si="7"/>
        <v>0</v>
      </c>
      <c r="G106" s="25">
        <f t="shared" si="7"/>
        <v>0.17760000000000001</v>
      </c>
      <c r="H106" s="25">
        <f t="shared" si="6"/>
        <v>0.48909999999999998</v>
      </c>
    </row>
    <row r="107" spans="2:8" x14ac:dyDescent="0.5">
      <c r="B107" s="25">
        <f t="shared" si="7"/>
        <v>73</v>
      </c>
      <c r="C107" s="25">
        <f t="shared" si="7"/>
        <v>0.35670000000000002</v>
      </c>
      <c r="D107" s="25">
        <f t="shared" si="7"/>
        <v>8.8300000000000003E-2</v>
      </c>
      <c r="E107" s="25">
        <f t="shared" si="7"/>
        <v>4.0415000000000001</v>
      </c>
      <c r="F107" s="25">
        <f t="shared" si="7"/>
        <v>1E-4</v>
      </c>
      <c r="G107" s="25">
        <f t="shared" si="7"/>
        <v>0.1835</v>
      </c>
      <c r="H107" s="25">
        <f t="shared" si="6"/>
        <v>0.53</v>
      </c>
    </row>
    <row r="108" spans="2:8" x14ac:dyDescent="0.5">
      <c r="B108" s="25">
        <f t="shared" si="7"/>
        <v>76.5</v>
      </c>
      <c r="C108" s="25">
        <f t="shared" si="7"/>
        <v>0.38009999999999999</v>
      </c>
      <c r="D108" s="25">
        <f t="shared" si="7"/>
        <v>9.7699999999999995E-2</v>
      </c>
      <c r="E108" s="25">
        <f t="shared" si="7"/>
        <v>3.8919999999999999</v>
      </c>
      <c r="F108" s="25">
        <f t="shared" si="7"/>
        <v>1E-4</v>
      </c>
      <c r="G108" s="25">
        <f t="shared" si="7"/>
        <v>0.18840000000000001</v>
      </c>
      <c r="H108" s="25">
        <f t="shared" si="6"/>
        <v>0.57179999999999997</v>
      </c>
    </row>
    <row r="109" spans="2:8" x14ac:dyDescent="0.5">
      <c r="B109" s="25">
        <f t="shared" si="7"/>
        <v>80</v>
      </c>
      <c r="C109" s="25">
        <f t="shared" si="7"/>
        <v>0.40350000000000003</v>
      </c>
      <c r="D109" s="25">
        <f t="shared" si="7"/>
        <v>0.1074</v>
      </c>
      <c r="E109" s="25">
        <f t="shared" si="7"/>
        <v>3.7570000000000001</v>
      </c>
      <c r="F109" s="25">
        <f t="shared" si="7"/>
        <v>2.0000000000000001E-4</v>
      </c>
      <c r="G109" s="25">
        <f t="shared" si="7"/>
        <v>0.19270000000000001</v>
      </c>
      <c r="H109" s="25">
        <f t="shared" si="6"/>
        <v>0.61429999999999996</v>
      </c>
    </row>
    <row r="110" spans="2:8" x14ac:dyDescent="0.5">
      <c r="B110" s="25">
        <f t="shared" si="7"/>
        <v>83.5</v>
      </c>
      <c r="C110" s="25">
        <f t="shared" si="7"/>
        <v>0.4269</v>
      </c>
      <c r="D110" s="25">
        <f t="shared" si="7"/>
        <v>0.1174</v>
      </c>
      <c r="E110" s="25">
        <f t="shared" si="7"/>
        <v>3.6366000000000001</v>
      </c>
      <c r="F110" s="25">
        <f t="shared" si="7"/>
        <v>2.9999999999999997E-4</v>
      </c>
      <c r="G110" s="25">
        <f t="shared" si="7"/>
        <v>0.19650000000000001</v>
      </c>
      <c r="H110" s="25">
        <f t="shared" si="6"/>
        <v>0.6573</v>
      </c>
    </row>
    <row r="111" spans="2:8" x14ac:dyDescent="0.5">
      <c r="B111" s="25">
        <f t="shared" si="7"/>
        <v>87</v>
      </c>
      <c r="C111" s="25">
        <f t="shared" si="7"/>
        <v>0.45019999999999999</v>
      </c>
      <c r="D111" s="25">
        <f t="shared" si="7"/>
        <v>0.12759999999999999</v>
      </c>
      <c r="E111" s="25">
        <f t="shared" si="7"/>
        <v>3.5297000000000001</v>
      </c>
      <c r="F111" s="25">
        <f t="shared" si="7"/>
        <v>4.0000000000000002E-4</v>
      </c>
      <c r="G111" s="25">
        <f t="shared" si="7"/>
        <v>0.19989999999999999</v>
      </c>
      <c r="H111" s="25">
        <f t="shared" si="6"/>
        <v>0.7006</v>
      </c>
    </row>
    <row r="112" spans="2:8" x14ac:dyDescent="0.5">
      <c r="B112" s="25"/>
      <c r="C112" s="25"/>
      <c r="D112" s="25"/>
      <c r="E112" s="25"/>
      <c r="F112" s="25"/>
      <c r="G112" s="25"/>
      <c r="H112" s="25"/>
    </row>
    <row r="113" spans="2:8" x14ac:dyDescent="0.5">
      <c r="B113" s="25"/>
      <c r="C113" s="25"/>
      <c r="D113" s="25"/>
      <c r="E113" s="25"/>
      <c r="F113" s="25"/>
      <c r="G113" s="25"/>
      <c r="H113" s="25"/>
    </row>
    <row r="114" spans="2:8" x14ac:dyDescent="0.5">
      <c r="B114" s="25"/>
      <c r="C114" s="25"/>
      <c r="D114" s="25"/>
      <c r="E114" s="25"/>
      <c r="F114" s="25"/>
      <c r="G114" s="42"/>
      <c r="H114" s="42"/>
    </row>
    <row r="115" spans="2:8" x14ac:dyDescent="0.5">
      <c r="B115" s="25"/>
      <c r="C115" s="25"/>
      <c r="D115" s="25"/>
      <c r="E115" s="25"/>
      <c r="F115" s="25"/>
      <c r="G115" s="42"/>
      <c r="H115" s="42"/>
    </row>
    <row r="116" spans="2:8" x14ac:dyDescent="0.5">
      <c r="B116" s="25"/>
      <c r="C116" s="25"/>
      <c r="D116" s="25"/>
      <c r="E116" s="25"/>
      <c r="F116" s="25"/>
      <c r="G116" s="42"/>
      <c r="H116" s="42"/>
    </row>
    <row r="117" spans="2:8" x14ac:dyDescent="0.5">
      <c r="B117" s="25"/>
      <c r="C117" s="25"/>
      <c r="D117" s="25"/>
      <c r="E117" s="25"/>
      <c r="F117" s="25"/>
      <c r="G117" s="42"/>
      <c r="H117" s="42"/>
    </row>
    <row r="118" spans="2:8" x14ac:dyDescent="0.5">
      <c r="B118" s="25"/>
      <c r="C118" s="25"/>
      <c r="D118" s="25"/>
      <c r="E118" s="25"/>
      <c r="F118" s="25"/>
      <c r="G118" s="42"/>
      <c r="H118" s="42"/>
    </row>
    <row r="119" spans="2:8" x14ac:dyDescent="0.5">
      <c r="B119" s="25"/>
      <c r="C119" s="25"/>
      <c r="D119" s="25"/>
      <c r="E119" s="25"/>
      <c r="F119" s="25"/>
      <c r="G119" s="42"/>
      <c r="H119" s="42"/>
    </row>
    <row r="120" spans="2:8" x14ac:dyDescent="0.5">
      <c r="B120" s="25"/>
      <c r="C120" s="25"/>
      <c r="D120" s="25"/>
      <c r="E120" s="25"/>
      <c r="F120" s="25"/>
      <c r="G120" s="42"/>
      <c r="H120" s="42"/>
    </row>
    <row r="121" spans="2:8" x14ac:dyDescent="0.5">
      <c r="B121" s="25"/>
      <c r="C121" s="25"/>
      <c r="D121" s="25"/>
      <c r="E121" s="25"/>
      <c r="F121" s="25"/>
      <c r="G121" s="42"/>
      <c r="H121" s="42"/>
    </row>
    <row r="122" spans="2:8" x14ac:dyDescent="0.5">
      <c r="B122" s="25"/>
      <c r="C122" s="25"/>
      <c r="D122" s="25"/>
      <c r="E122" s="25"/>
      <c r="F122" s="25"/>
      <c r="G122" s="42"/>
      <c r="H122" s="42"/>
    </row>
    <row r="123" spans="2:8" x14ac:dyDescent="0.5">
      <c r="B123" s="42"/>
      <c r="C123" s="42"/>
      <c r="D123" s="42"/>
      <c r="E123" s="42"/>
      <c r="F123" s="42"/>
      <c r="G123" s="42"/>
      <c r="H123" s="42"/>
    </row>
    <row r="124" spans="2:8" x14ac:dyDescent="0.5">
      <c r="B124" s="42"/>
      <c r="C124" s="42"/>
      <c r="D124" s="42"/>
      <c r="E124" s="42"/>
      <c r="F124" s="42"/>
      <c r="G124" s="42"/>
      <c r="H124" s="42"/>
    </row>
    <row r="125" spans="2:8" x14ac:dyDescent="0.5">
      <c r="B125" s="42"/>
      <c r="C125" s="42"/>
      <c r="D125" s="42"/>
      <c r="E125" s="42"/>
      <c r="F125" s="42"/>
      <c r="G125" s="42"/>
      <c r="H125" s="42"/>
    </row>
    <row r="126" spans="2:8" x14ac:dyDescent="0.5">
      <c r="B126" s="42"/>
      <c r="C126" s="42"/>
      <c r="D126" s="42"/>
      <c r="E126" s="42"/>
      <c r="F126" s="42"/>
      <c r="G126" s="42"/>
      <c r="H126" s="42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99"/>
  <sheetViews>
    <sheetView workbookViewId="0">
      <selection activeCell="H9" sqref="H9"/>
    </sheetView>
  </sheetViews>
  <sheetFormatPr defaultRowHeight="15.75" x14ac:dyDescent="0.5"/>
  <cols>
    <col min="1" max="1" width="2.4375" style="49" customWidth="1"/>
    <col min="2" max="5" width="9" style="49"/>
    <col min="6" max="6" width="2.8125" style="49" customWidth="1"/>
    <col min="7" max="7" width="18.75" style="49" customWidth="1"/>
    <col min="8" max="8" width="8.125" style="49" customWidth="1"/>
    <col min="9" max="9" width="7.875" style="49" bestFit="1" customWidth="1"/>
    <col min="10" max="10" width="8.625" style="49" bestFit="1" customWidth="1"/>
    <col min="11" max="11" width="6.375" style="49" bestFit="1" customWidth="1"/>
    <col min="12" max="12" width="9" style="49"/>
    <col min="13" max="13" width="7.875" style="49" bestFit="1" customWidth="1"/>
    <col min="14" max="14" width="7.875" style="49" customWidth="1"/>
    <col min="15" max="15" width="9.375" style="49" customWidth="1"/>
    <col min="16" max="16" width="9.5" style="49" bestFit="1" customWidth="1"/>
    <col min="17" max="17" width="6.875" style="49" bestFit="1" customWidth="1"/>
    <col min="18" max="18" width="8.625" style="49" customWidth="1"/>
    <col min="19" max="19" width="8.25" style="49" customWidth="1"/>
    <col min="20" max="20" width="7.875" style="49" bestFit="1" customWidth="1"/>
    <col min="21" max="21" width="9" style="49"/>
    <col min="22" max="22" width="6.375" style="49" bestFit="1" customWidth="1"/>
    <col min="23" max="23" width="7.375" style="49" bestFit="1" customWidth="1"/>
    <col min="24" max="25" width="6.375" style="49" bestFit="1" customWidth="1"/>
    <col min="26" max="16384" width="9" style="49"/>
  </cols>
  <sheetData>
    <row r="1" spans="2:25" s="50" customFormat="1" ht="16.149999999999999" thickBot="1" x14ac:dyDescent="0.55000000000000004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"/>
      <c r="U1" s="6"/>
      <c r="V1" s="6"/>
      <c r="W1" s="6"/>
      <c r="X1" s="6"/>
      <c r="Y1" s="6"/>
    </row>
    <row r="2" spans="2:25" s="50" customFormat="1" x14ac:dyDescent="0.5">
      <c r="B2" s="27" t="s">
        <v>26</v>
      </c>
      <c r="C2" s="33"/>
      <c r="D2" s="33"/>
      <c r="G2" s="3"/>
      <c r="H2"/>
      <c r="I2" s="5" t="s">
        <v>21</v>
      </c>
      <c r="J2" s="4" t="s">
        <v>56</v>
      </c>
      <c r="K2" s="4"/>
      <c r="L2" s="4"/>
      <c r="M2" s="5"/>
      <c r="N2" s="4" t="s">
        <v>57</v>
      </c>
      <c r="O2" s="4"/>
      <c r="P2" s="44"/>
      <c r="Q2" s="56"/>
      <c r="R2" s="56"/>
      <c r="S2" s="56"/>
      <c r="T2" s="56"/>
      <c r="U2" s="6"/>
    </row>
    <row r="3" spans="2:25" s="50" customFormat="1" ht="45.4" customHeight="1" x14ac:dyDescent="0.5">
      <c r="B3" s="33" t="s">
        <v>23</v>
      </c>
      <c r="C3" s="54" t="s">
        <v>40</v>
      </c>
      <c r="D3" s="34"/>
      <c r="G3" s="6" t="s">
        <v>15</v>
      </c>
      <c r="H3" s="8"/>
      <c r="I3" s="69" t="str">
        <f>CONCATENATE("M (",C5,")")</f>
        <v>M (NEGTONE)</v>
      </c>
      <c r="J3" s="69"/>
      <c r="K3" s="69"/>
      <c r="L3" s="8"/>
      <c r="M3" s="68" t="str">
        <f>CONCATENATE("Y (",C4,")")</f>
        <v>Y (PERFORM)</v>
      </c>
      <c r="N3" s="68"/>
      <c r="O3" s="68"/>
    </row>
    <row r="4" spans="2:25" s="50" customFormat="1" x14ac:dyDescent="0.5">
      <c r="B4" s="33" t="s">
        <v>24</v>
      </c>
      <c r="C4" s="54" t="s">
        <v>41</v>
      </c>
      <c r="D4" s="34"/>
      <c r="G4" s="6"/>
      <c r="H4" s="5"/>
      <c r="I4" s="7"/>
      <c r="J4" s="7"/>
      <c r="K4" s="7"/>
      <c r="L4" s="5"/>
      <c r="M4" s="7"/>
      <c r="N4" s="7"/>
      <c r="O4" s="7"/>
    </row>
    <row r="5" spans="2:25" s="50" customFormat="1" x14ac:dyDescent="0.5">
      <c r="B5" s="33" t="s">
        <v>29</v>
      </c>
      <c r="C5" s="57" t="s">
        <v>42</v>
      </c>
      <c r="D5" s="46"/>
      <c r="G5" s="9" t="s">
        <v>2</v>
      </c>
      <c r="H5" s="10"/>
      <c r="I5" s="10" t="s">
        <v>3</v>
      </c>
      <c r="J5" s="10" t="s">
        <v>11</v>
      </c>
      <c r="K5" s="10" t="s">
        <v>4</v>
      </c>
      <c r="L5" s="10"/>
      <c r="M5" s="10" t="s">
        <v>3</v>
      </c>
      <c r="N5" s="10" t="s">
        <v>11</v>
      </c>
      <c r="O5" s="10" t="s">
        <v>4</v>
      </c>
    </row>
    <row r="6" spans="2:25" s="50" customFormat="1" x14ac:dyDescent="0.5">
      <c r="B6" s="33" t="s">
        <v>28</v>
      </c>
      <c r="C6" s="54" t="s">
        <v>43</v>
      </c>
      <c r="D6" s="34"/>
      <c r="G6" s="11"/>
      <c r="H6" s="13"/>
      <c r="I6" s="14"/>
      <c r="J6" s="14"/>
      <c r="K6" s="14"/>
      <c r="L6" s="15"/>
      <c r="M6" s="14"/>
      <c r="N6" s="14"/>
      <c r="O6" s="14"/>
    </row>
    <row r="7" spans="2:25" s="50" customFormat="1" x14ac:dyDescent="0.5">
      <c r="B7" s="33" t="s">
        <v>55</v>
      </c>
      <c r="C7" s="54">
        <v>60</v>
      </c>
      <c r="G7" s="16" t="s">
        <v>5</v>
      </c>
      <c r="H7" s="12"/>
      <c r="I7" s="53">
        <f>H50</f>
        <v>2.5700000000000001E-2</v>
      </c>
      <c r="J7" s="53">
        <f>K50</f>
        <v>0.67900000000000005</v>
      </c>
      <c r="K7" s="53">
        <f>I50</f>
        <v>6.1800000000000001E-2</v>
      </c>
      <c r="L7" s="12"/>
      <c r="M7" s="53">
        <f>H95</f>
        <v>-1.1900000000000001E-2</v>
      </c>
      <c r="N7" s="53">
        <f>K95</f>
        <v>0.83989999999999998</v>
      </c>
      <c r="O7" s="53">
        <f>I95</f>
        <v>5.8500000000000003E-2</v>
      </c>
    </row>
    <row r="8" spans="2:25" s="50" customFormat="1" ht="17.649999999999999" x14ac:dyDescent="0.5">
      <c r="G8" s="16" t="str">
        <f>C3</f>
        <v>DYSFUNC</v>
      </c>
      <c r="H8" s="17" t="s">
        <v>61</v>
      </c>
      <c r="I8" s="53">
        <f>H51</f>
        <v>0.61980000000000002</v>
      </c>
      <c r="J8" s="53">
        <f>K51</f>
        <v>1E-3</v>
      </c>
      <c r="K8" s="53">
        <f>I51</f>
        <v>0.1668</v>
      </c>
      <c r="L8" s="17" t="s">
        <v>60</v>
      </c>
      <c r="M8" s="53">
        <f>H96</f>
        <v>0.36609999999999998</v>
      </c>
      <c r="N8" s="53">
        <f t="shared" ref="N8:N11" si="0">K96</f>
        <v>4.4299999999999999E-2</v>
      </c>
      <c r="O8" s="53">
        <f t="shared" ref="O8:O11" si="1">I96</f>
        <v>0.17780000000000001</v>
      </c>
    </row>
    <row r="9" spans="2:25" s="50" customFormat="1" ht="17.649999999999999" x14ac:dyDescent="0.5">
      <c r="B9" s="27" t="s">
        <v>33</v>
      </c>
      <c r="G9" s="16" t="str">
        <f>C5</f>
        <v>NEGTONE</v>
      </c>
      <c r="H9" s="17"/>
      <c r="I9" s="53"/>
      <c r="J9" s="53"/>
      <c r="K9" s="53"/>
      <c r="L9" s="17" t="s">
        <v>44</v>
      </c>
      <c r="M9" s="53">
        <f t="shared" ref="M9:M11" si="2">H97</f>
        <v>-0.43569999999999998</v>
      </c>
      <c r="N9" s="53">
        <f t="shared" si="0"/>
        <v>1.5E-3</v>
      </c>
      <c r="O9" s="53">
        <f t="shared" si="1"/>
        <v>0.13059999999999999</v>
      </c>
    </row>
    <row r="10" spans="2:25" s="50" customFormat="1" ht="17.649999999999999" x14ac:dyDescent="0.5">
      <c r="G10" s="16" t="str">
        <f>C6</f>
        <v>NEGEXP</v>
      </c>
      <c r="H10" s="17"/>
      <c r="I10" s="53"/>
      <c r="J10" s="53"/>
      <c r="K10" s="53"/>
      <c r="L10" s="17" t="s">
        <v>39</v>
      </c>
      <c r="M10" s="53">
        <f t="shared" si="2"/>
        <v>-1.9199999999999998E-2</v>
      </c>
      <c r="N10" s="53">
        <f t="shared" si="0"/>
        <v>0.87080000000000002</v>
      </c>
      <c r="O10" s="53">
        <f t="shared" si="1"/>
        <v>0.1174</v>
      </c>
    </row>
    <row r="11" spans="2:25" s="50" customFormat="1" ht="31.5" customHeight="1" x14ac:dyDescent="0.5">
      <c r="G11" s="16" t="str">
        <f>_xlfn.CONCAT(C5," x ",C6)</f>
        <v>NEGTONE x NEGEXP</v>
      </c>
      <c r="H11" s="12"/>
      <c r="I11" s="12"/>
      <c r="J11" s="12"/>
      <c r="K11" s="12"/>
      <c r="L11" s="17" t="s">
        <v>45</v>
      </c>
      <c r="M11" s="53">
        <f t="shared" si="2"/>
        <v>-0.51700000000000002</v>
      </c>
      <c r="N11" s="53">
        <f t="shared" si="0"/>
        <v>3.6299999999999999E-2</v>
      </c>
      <c r="O11" s="53">
        <f t="shared" si="1"/>
        <v>0.2409</v>
      </c>
    </row>
    <row r="12" spans="2:25" s="50" customFormat="1" x14ac:dyDescent="0.5">
      <c r="G12" s="6"/>
      <c r="H12" s="12"/>
      <c r="I12" s="12"/>
      <c r="J12" s="12"/>
      <c r="K12" s="12"/>
      <c r="L12" s="12"/>
      <c r="M12" s="12"/>
      <c r="N12" s="12"/>
      <c r="O12" s="12"/>
    </row>
    <row r="13" spans="2:25" s="50" customFormat="1" x14ac:dyDescent="0.5">
      <c r="G13" s="16" t="s">
        <v>6</v>
      </c>
      <c r="H13" s="12"/>
      <c r="I13" s="53">
        <f>H46</f>
        <v>0.19220000000000001</v>
      </c>
      <c r="J13" s="12"/>
      <c r="K13" s="12"/>
      <c r="L13" s="12"/>
      <c r="M13" s="53">
        <f>H46</f>
        <v>0.19220000000000001</v>
      </c>
      <c r="N13" s="12"/>
      <c r="O13" s="12"/>
    </row>
    <row r="14" spans="2:25" s="50" customFormat="1" x14ac:dyDescent="0.5">
      <c r="G14" s="17" t="str">
        <f>"F ("&amp;K46&amp;","&amp;L46&amp;")"</f>
        <v>F (1,58)</v>
      </c>
      <c r="H14" s="12"/>
      <c r="I14" s="53">
        <f>J46</f>
        <v>13.799899999999999</v>
      </c>
      <c r="J14" s="53">
        <f>M46</f>
        <v>1E-3</v>
      </c>
      <c r="K14" s="12"/>
      <c r="L14" s="17" t="str">
        <f>"F ("&amp;K91&amp;","&amp;L91&amp;")"</f>
        <v>F (4,55)</v>
      </c>
      <c r="M14" s="12">
        <f>J91</f>
        <v>6.2350000000000003</v>
      </c>
      <c r="N14" s="53">
        <f>M91</f>
        <v>0</v>
      </c>
      <c r="O14" s="12"/>
    </row>
    <row r="15" spans="2:25" s="50" customFormat="1" ht="16.149999999999999" thickBot="1" x14ac:dyDescent="0.55000000000000004">
      <c r="G15" s="18" t="s">
        <v>7</v>
      </c>
      <c r="H15" s="19"/>
      <c r="I15" s="19"/>
      <c r="J15" s="19"/>
      <c r="K15" s="19"/>
      <c r="L15" s="19"/>
      <c r="M15" s="19"/>
      <c r="N15" s="19"/>
      <c r="O15" s="19"/>
    </row>
    <row r="16" spans="2:25" s="50" customFormat="1" ht="15.75" customHeight="1" x14ac:dyDescent="0.5">
      <c r="G16" s="70" t="str">
        <f>"N ="&amp;C7&amp;" respondents"</f>
        <v>N =60 respondents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20"/>
      <c r="U16" s="20"/>
      <c r="V16" s="20"/>
      <c r="W16" s="45"/>
      <c r="X16" s="45"/>
      <c r="Y16" s="45"/>
    </row>
    <row r="17" spans="7:19" s="50" customFormat="1" x14ac:dyDescent="0.5"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7:19" x14ac:dyDescent="0.5">
      <c r="G18" s="51" t="str">
        <f>"Model 1: Direct effect on "&amp;I3</f>
        <v>Model 1: Direct effect on M (NEGTONE)</v>
      </c>
      <c r="N18" s="51"/>
    </row>
    <row r="19" spans="7:19" x14ac:dyDescent="0.5">
      <c r="G19" s="47" t="s">
        <v>38</v>
      </c>
      <c r="H19" s="47"/>
      <c r="I19" s="47"/>
      <c r="J19" s="47"/>
      <c r="K19" s="47"/>
      <c r="L19" s="47"/>
    </row>
    <row r="20" spans="7:19" x14ac:dyDescent="0.5">
      <c r="G20" s="47" t="s">
        <v>46</v>
      </c>
      <c r="H20" s="47"/>
      <c r="I20" s="47"/>
      <c r="J20" s="47"/>
      <c r="K20" s="47"/>
      <c r="L20" s="47"/>
    </row>
    <row r="21" spans="7:19" x14ac:dyDescent="0.5">
      <c r="G21" s="47" t="s">
        <v>30</v>
      </c>
      <c r="H21" s="47"/>
      <c r="I21" s="47"/>
      <c r="J21" s="47"/>
      <c r="K21" s="47"/>
      <c r="L21" s="47"/>
    </row>
    <row r="22" spans="7:19" x14ac:dyDescent="0.5">
      <c r="G22" s="47" t="s">
        <v>31</v>
      </c>
      <c r="H22" s="47"/>
      <c r="I22" s="47"/>
      <c r="J22" s="47"/>
      <c r="K22" s="47"/>
      <c r="L22" s="47"/>
    </row>
    <row r="23" spans="7:19" x14ac:dyDescent="0.5">
      <c r="G23" s="47" t="s">
        <v>32</v>
      </c>
      <c r="H23" s="47"/>
      <c r="I23" s="47"/>
      <c r="J23" s="47"/>
      <c r="K23" s="47"/>
      <c r="L23" s="47"/>
    </row>
    <row r="24" spans="7:19" x14ac:dyDescent="0.5">
      <c r="G24" s="47" t="s">
        <v>47</v>
      </c>
      <c r="H24" s="47"/>
      <c r="I24" s="47"/>
      <c r="J24" s="48"/>
      <c r="K24" s="47"/>
      <c r="L24" s="47"/>
      <c r="Q24" s="52"/>
    </row>
    <row r="25" spans="7:19" x14ac:dyDescent="0.5">
      <c r="G25" s="47" t="s">
        <v>48</v>
      </c>
      <c r="H25" s="47"/>
      <c r="I25" s="47"/>
      <c r="J25" s="47"/>
      <c r="K25" s="47"/>
      <c r="L25" s="47"/>
    </row>
    <row r="27" spans="7:19" x14ac:dyDescent="0.5">
      <c r="G27" s="49" t="str">
        <f t="shared" ref="G27:G33" si="3">TRIM(SUBSTITUTE(G19,CHAR(160)," "))</f>
        <v>R R-sq MSE F df1 df2 p</v>
      </c>
    </row>
    <row r="28" spans="7:19" x14ac:dyDescent="0.5">
      <c r="G28" s="49" t="str">
        <f t="shared" si="3"/>
        <v>.4384 .1922 .2268 13.7999 1.0000 58.0000 .0005</v>
      </c>
    </row>
    <row r="29" spans="7:19" x14ac:dyDescent="0.5">
      <c r="G29" s="49" t="str">
        <f t="shared" si="3"/>
        <v/>
      </c>
    </row>
    <row r="30" spans="7:19" x14ac:dyDescent="0.5">
      <c r="G30" s="49" t="str">
        <f t="shared" si="3"/>
        <v>Model</v>
      </c>
    </row>
    <row r="31" spans="7:19" x14ac:dyDescent="0.5">
      <c r="G31" s="49" t="str">
        <f t="shared" si="3"/>
        <v>coeff se t p LLCI ULCI</v>
      </c>
    </row>
    <row r="32" spans="7:19" x14ac:dyDescent="0.5">
      <c r="G32" s="49" t="str">
        <f t="shared" si="3"/>
        <v>constant .0257 .0618 .4159 .6791 -.0979 .1493</v>
      </c>
    </row>
    <row r="33" spans="7:20" x14ac:dyDescent="0.5">
      <c r="G33" s="49" t="str">
        <f t="shared" si="3"/>
        <v>dysfunc .6198 .1668 3.7148 .0005 .2858 .9537</v>
      </c>
    </row>
    <row r="36" spans="7:20" x14ac:dyDescent="0.5">
      <c r="G36" s="25" t="str">
        <f t="shared" ref="G36:G42" si="4">TRIM(G27)</f>
        <v>R R-sq MSE F df1 df2 p</v>
      </c>
      <c r="H36" s="25" t="str">
        <f>RIGHT(G36, LEN(G36)-FIND(" ",G36))</f>
        <v>R-sq MSE F df1 df2 p</v>
      </c>
      <c r="I36" s="25" t="str">
        <f t="shared" ref="I36:J36" si="5">RIGHT(H36, LEN(H36)-FIND(" ",H36))</f>
        <v>MSE F df1 df2 p</v>
      </c>
      <c r="J36" s="25" t="str">
        <f t="shared" si="5"/>
        <v>F df1 df2 p</v>
      </c>
      <c r="K36" s="25" t="str">
        <f>RIGHT(J36, LEN(J36)-FIND(" ",J36))</f>
        <v>df1 df2 p</v>
      </c>
      <c r="L36" s="25" t="str">
        <f>RIGHT(K36, LEN(K36)-FIND(" ",K36))</f>
        <v>df2 p</v>
      </c>
      <c r="M36" s="25" t="str">
        <f>RIGHT(L36, LEN(L36)-FIND(" ",L36))</f>
        <v>p</v>
      </c>
      <c r="N36" s="25"/>
      <c r="O36" s="25"/>
      <c r="P36" s="25"/>
      <c r="Q36" s="25"/>
      <c r="R36" s="25"/>
      <c r="S36" s="25"/>
      <c r="T36" s="25"/>
    </row>
    <row r="37" spans="7:20" x14ac:dyDescent="0.5">
      <c r="G37" s="25" t="str">
        <f t="shared" si="4"/>
        <v>.4384 .1922 .2268 13.7999 1.0000 58.0000 .0005</v>
      </c>
      <c r="H37" s="25" t="str">
        <f t="shared" ref="H37:H42" si="6">RIGHT(G37, LEN(G37)-FIND(" ",G37))</f>
        <v>.1922 .2268 13.7999 1.0000 58.0000 .0005</v>
      </c>
      <c r="I37" s="25" t="str">
        <f t="shared" ref="I37:I42" si="7">RIGHT(H37, LEN(H37)-FIND(" ",H37))</f>
        <v>.2268 13.7999 1.0000 58.0000 .0005</v>
      </c>
      <c r="J37" s="25" t="str">
        <f t="shared" ref="J37:J42" si="8">RIGHT(I37, LEN(I37)-FIND(" ",I37))</f>
        <v>13.7999 1.0000 58.0000 .0005</v>
      </c>
      <c r="K37" s="25" t="str">
        <f t="shared" ref="K37:M37" si="9">RIGHT(J37, LEN(J37)-FIND(" ",J37))</f>
        <v>1.0000 58.0000 .0005</v>
      </c>
      <c r="L37" s="25" t="str">
        <f t="shared" si="9"/>
        <v>58.0000 .0005</v>
      </c>
      <c r="M37" s="25" t="str">
        <f t="shared" si="9"/>
        <v>.0005</v>
      </c>
      <c r="N37" s="25"/>
      <c r="O37" s="25"/>
      <c r="P37" s="25"/>
      <c r="Q37" s="25"/>
      <c r="R37" s="25"/>
      <c r="S37" s="25"/>
      <c r="T37" s="25"/>
    </row>
    <row r="38" spans="7:20" x14ac:dyDescent="0.5">
      <c r="G38" s="25" t="str">
        <f t="shared" si="4"/>
        <v/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7:20" x14ac:dyDescent="0.5">
      <c r="G39" s="25" t="str">
        <f t="shared" si="4"/>
        <v>Model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7:20" x14ac:dyDescent="0.5">
      <c r="G40" s="25" t="str">
        <f t="shared" si="4"/>
        <v>coeff se t p LLCI ULCI</v>
      </c>
      <c r="H40" s="25" t="str">
        <f t="shared" si="6"/>
        <v>se t p LLCI ULCI</v>
      </c>
      <c r="I40" s="25" t="str">
        <f t="shared" si="7"/>
        <v>t p LLCI ULCI</v>
      </c>
      <c r="J40" s="25" t="str">
        <f t="shared" si="8"/>
        <v>p LLCI ULCI</v>
      </c>
      <c r="K40" s="25" t="str">
        <f t="shared" ref="K40:L40" si="10">RIGHT(J40, LEN(J40)-FIND(" ",J40))</f>
        <v>LLCI ULCI</v>
      </c>
      <c r="L40" s="25" t="str">
        <f t="shared" si="10"/>
        <v>ULCI</v>
      </c>
      <c r="M40" s="25"/>
      <c r="N40" s="25"/>
      <c r="O40" s="25"/>
      <c r="P40" s="25"/>
      <c r="Q40" s="25"/>
      <c r="R40" s="25"/>
      <c r="S40" s="25"/>
      <c r="T40" s="25"/>
    </row>
    <row r="41" spans="7:20" x14ac:dyDescent="0.5">
      <c r="G41" s="25" t="str">
        <f t="shared" si="4"/>
        <v>constant .0257 .0618 .4159 .6791 -.0979 .1493</v>
      </c>
      <c r="H41" s="25" t="str">
        <f t="shared" si="6"/>
        <v>.0257 .0618 .4159 .6791 -.0979 .1493</v>
      </c>
      <c r="I41" s="25" t="str">
        <f t="shared" si="7"/>
        <v>.0618 .4159 .6791 -.0979 .1493</v>
      </c>
      <c r="J41" s="25" t="str">
        <f t="shared" si="8"/>
        <v>.4159 .6791 -.0979 .1493</v>
      </c>
      <c r="K41" s="25" t="str">
        <f t="shared" ref="K41:M41" si="11">RIGHT(J41, LEN(J41)-FIND(" ",J41))</f>
        <v>.6791 -.0979 .1493</v>
      </c>
      <c r="L41" s="25" t="str">
        <f t="shared" si="11"/>
        <v>-.0979 .1493</v>
      </c>
      <c r="M41" s="25" t="str">
        <f t="shared" si="11"/>
        <v>.1493</v>
      </c>
      <c r="N41" s="25"/>
      <c r="O41" s="25"/>
      <c r="P41" s="25"/>
      <c r="Q41" s="25"/>
      <c r="R41" s="25"/>
      <c r="S41" s="25"/>
      <c r="T41" s="25"/>
    </row>
    <row r="42" spans="7:20" x14ac:dyDescent="0.5">
      <c r="G42" s="25" t="str">
        <f t="shared" si="4"/>
        <v>dysfunc .6198 .1668 3.7148 .0005 .2858 .9537</v>
      </c>
      <c r="H42" s="25" t="str">
        <f t="shared" si="6"/>
        <v>.6198 .1668 3.7148 .0005 .2858 .9537</v>
      </c>
      <c r="I42" s="25" t="str">
        <f t="shared" si="7"/>
        <v>.1668 3.7148 .0005 .2858 .9537</v>
      </c>
      <c r="J42" s="25" t="str">
        <f t="shared" si="8"/>
        <v>3.7148 .0005 .2858 .9537</v>
      </c>
      <c r="K42" s="25" t="str">
        <f t="shared" ref="K42:M42" si="12">RIGHT(J42, LEN(J42)-FIND(" ",J42))</f>
        <v>.0005 .2858 .9537</v>
      </c>
      <c r="L42" s="25" t="str">
        <f t="shared" si="12"/>
        <v>.2858 .9537</v>
      </c>
      <c r="M42" s="25" t="str">
        <f t="shared" si="12"/>
        <v>.9537</v>
      </c>
      <c r="N42" s="25"/>
      <c r="O42" s="25"/>
      <c r="P42" s="25"/>
      <c r="Q42" s="25"/>
      <c r="R42" s="25"/>
      <c r="S42" s="25"/>
      <c r="T42" s="25"/>
    </row>
    <row r="45" spans="7:20" x14ac:dyDescent="0.5">
      <c r="G45" s="43" t="str">
        <f t="shared" ref="G45:L45" si="13">LEFT(G36,FIND(" ",G36)-1)</f>
        <v>R</v>
      </c>
      <c r="H45" s="43" t="str">
        <f t="shared" si="13"/>
        <v>R-sq</v>
      </c>
      <c r="I45" s="43" t="str">
        <f t="shared" si="13"/>
        <v>MSE</v>
      </c>
      <c r="J45" s="43" t="str">
        <f t="shared" si="13"/>
        <v>F</v>
      </c>
      <c r="K45" s="43" t="str">
        <f t="shared" si="13"/>
        <v>df1</v>
      </c>
      <c r="L45" s="43" t="str">
        <f t="shared" si="13"/>
        <v>df2</v>
      </c>
      <c r="M45" s="43" t="str">
        <f>LEFT(M36)</f>
        <v>p</v>
      </c>
      <c r="N45" s="43"/>
      <c r="O45" s="43"/>
      <c r="P45" s="43"/>
      <c r="Q45" s="43"/>
      <c r="R45" s="43"/>
      <c r="S45" s="43"/>
      <c r="T45" s="43"/>
    </row>
    <row r="46" spans="7:20" x14ac:dyDescent="0.5">
      <c r="G46" s="25">
        <f t="shared" ref="G46:L46" si="14">ROUND(LEFT(G37,FIND(" ",G37)-1),4)</f>
        <v>0.43840000000000001</v>
      </c>
      <c r="H46" s="25">
        <f t="shared" si="14"/>
        <v>0.19220000000000001</v>
      </c>
      <c r="I46" s="25">
        <f t="shared" si="14"/>
        <v>0.2268</v>
      </c>
      <c r="J46" s="25">
        <f t="shared" si="14"/>
        <v>13.799899999999999</v>
      </c>
      <c r="K46" s="25">
        <f t="shared" si="14"/>
        <v>1</v>
      </c>
      <c r="L46" s="25">
        <f t="shared" si="14"/>
        <v>58</v>
      </c>
      <c r="M46" s="25">
        <f>ROUND(M37,3)</f>
        <v>1E-3</v>
      </c>
      <c r="N46" s="25"/>
      <c r="O46" s="25"/>
      <c r="P46" s="25"/>
      <c r="Q46" s="25"/>
      <c r="R46" s="25"/>
      <c r="S46" s="25"/>
      <c r="T46" s="25"/>
    </row>
    <row r="47" spans="7:20" x14ac:dyDescent="0.5"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7:20" x14ac:dyDescent="0.5"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7:20" x14ac:dyDescent="0.5">
      <c r="G49" s="43"/>
      <c r="H49" s="43" t="s">
        <v>20</v>
      </c>
      <c r="I49" s="43" t="s">
        <v>19</v>
      </c>
      <c r="J49" s="43" t="s">
        <v>18</v>
      </c>
      <c r="K49" s="43" t="s">
        <v>11</v>
      </c>
      <c r="L49" s="43" t="s">
        <v>17</v>
      </c>
      <c r="M49" s="43" t="s">
        <v>16</v>
      </c>
      <c r="N49" s="43"/>
      <c r="O49" s="43"/>
      <c r="P49" s="43"/>
      <c r="Q49" s="43"/>
      <c r="R49" s="43"/>
      <c r="S49" s="43"/>
      <c r="T49" s="43"/>
    </row>
    <row r="50" spans="7:20" x14ac:dyDescent="0.5">
      <c r="G50" s="25" t="str">
        <f>LEFT(G41,FIND(" ",G41)-1)</f>
        <v>constant</v>
      </c>
      <c r="H50" s="25">
        <f t="shared" ref="H50:J51" si="15">ROUND(LEFT(H41,FIND(" ",H41)-1),4)</f>
        <v>2.5700000000000001E-2</v>
      </c>
      <c r="I50" s="25">
        <f t="shared" si="15"/>
        <v>6.1800000000000001E-2</v>
      </c>
      <c r="J50" s="25">
        <f t="shared" si="15"/>
        <v>0.41589999999999999</v>
      </c>
      <c r="K50" s="25">
        <f>ROUND(LEFT(K41,FIND(" ",K41)-1),3)</f>
        <v>0.67900000000000005</v>
      </c>
      <c r="L50" s="25">
        <f>ROUND(LEFT(L41,FIND(" ",L41)-1),4)</f>
        <v>-9.7900000000000001E-2</v>
      </c>
      <c r="M50" s="25">
        <f>ROUND(M41,4)</f>
        <v>0.14929999999999999</v>
      </c>
      <c r="N50" s="25"/>
      <c r="O50" s="25"/>
      <c r="P50" s="25"/>
      <c r="Q50" s="25"/>
      <c r="R50" s="25"/>
      <c r="S50" s="25"/>
      <c r="T50" s="25"/>
    </row>
    <row r="51" spans="7:20" x14ac:dyDescent="0.5">
      <c r="G51" s="25" t="str">
        <f>LEFT(G42,FIND(" ",G42)-1)</f>
        <v>dysfunc</v>
      </c>
      <c r="H51" s="25">
        <f t="shared" si="15"/>
        <v>0.61980000000000002</v>
      </c>
      <c r="I51" s="25">
        <f t="shared" si="15"/>
        <v>0.1668</v>
      </c>
      <c r="J51" s="25">
        <f t="shared" si="15"/>
        <v>3.7147999999999999</v>
      </c>
      <c r="K51" s="25">
        <f>ROUND(LEFT(K42,FIND(" ",K42)-1),3)</f>
        <v>1E-3</v>
      </c>
      <c r="L51" s="25">
        <f>ROUND(LEFT(L42,FIND(" ",L42)-1),4)</f>
        <v>0.2858</v>
      </c>
      <c r="M51" s="25">
        <f>ROUND(M42,4)</f>
        <v>0.95369999999999999</v>
      </c>
      <c r="N51" s="25"/>
      <c r="O51" s="25"/>
      <c r="P51" s="25"/>
      <c r="Q51" s="25"/>
      <c r="R51" s="25"/>
      <c r="S51" s="25"/>
      <c r="T51" s="25"/>
    </row>
    <row r="54" spans="7:20" x14ac:dyDescent="0.5">
      <c r="G54" s="51" t="str">
        <f>"Model 2: moderated mediation on "&amp;M3</f>
        <v>Model 2: moderated mediation on Y (PERFORM)</v>
      </c>
    </row>
    <row r="55" spans="7:20" x14ac:dyDescent="0.5">
      <c r="G55" s="47" t="s">
        <v>38</v>
      </c>
      <c r="H55" s="47"/>
      <c r="I55" s="47"/>
      <c r="J55" s="47"/>
      <c r="K55" s="47"/>
      <c r="L55" s="47"/>
    </row>
    <row r="56" spans="7:20" x14ac:dyDescent="0.5">
      <c r="G56" s="47" t="s">
        <v>49</v>
      </c>
      <c r="H56" s="47"/>
      <c r="I56" s="47"/>
      <c r="J56" s="47"/>
      <c r="K56" s="47"/>
      <c r="L56" s="47"/>
    </row>
    <row r="57" spans="7:20" x14ac:dyDescent="0.5">
      <c r="G57" s="47" t="s">
        <v>30</v>
      </c>
      <c r="H57" s="47"/>
      <c r="I57" s="47"/>
      <c r="J57" s="47"/>
      <c r="K57" s="47"/>
      <c r="L57" s="47"/>
    </row>
    <row r="58" spans="7:20" x14ac:dyDescent="0.5">
      <c r="G58" s="47" t="s">
        <v>31</v>
      </c>
      <c r="H58" s="47"/>
      <c r="I58" s="47"/>
      <c r="J58" s="47"/>
      <c r="K58" s="47"/>
      <c r="L58" s="47"/>
    </row>
    <row r="59" spans="7:20" x14ac:dyDescent="0.5">
      <c r="G59" s="47" t="s">
        <v>32</v>
      </c>
      <c r="H59" s="47"/>
      <c r="I59" s="47"/>
      <c r="J59" s="47"/>
      <c r="K59" s="47"/>
      <c r="L59" s="47"/>
    </row>
    <row r="60" spans="7:20" x14ac:dyDescent="0.5">
      <c r="G60" s="47" t="s">
        <v>50</v>
      </c>
      <c r="H60" s="47"/>
      <c r="I60" s="47"/>
      <c r="J60" s="48"/>
      <c r="K60" s="47"/>
      <c r="L60" s="47"/>
    </row>
    <row r="61" spans="7:20" x14ac:dyDescent="0.5">
      <c r="G61" s="47" t="s">
        <v>51</v>
      </c>
      <c r="H61" s="47"/>
      <c r="I61" s="47"/>
      <c r="J61" s="48"/>
      <c r="K61" s="47"/>
      <c r="L61" s="47"/>
    </row>
    <row r="62" spans="7:20" x14ac:dyDescent="0.5">
      <c r="G62" s="47" t="s">
        <v>52</v>
      </c>
      <c r="H62" s="47"/>
      <c r="I62" s="47"/>
      <c r="J62" s="47"/>
      <c r="K62" s="47"/>
      <c r="L62" s="47"/>
    </row>
    <row r="63" spans="7:20" x14ac:dyDescent="0.5">
      <c r="G63" s="47" t="s">
        <v>53</v>
      </c>
      <c r="H63" s="47"/>
      <c r="I63" s="47"/>
      <c r="J63" s="47"/>
      <c r="K63" s="47"/>
      <c r="L63" s="47"/>
    </row>
    <row r="64" spans="7:20" x14ac:dyDescent="0.5">
      <c r="G64" s="47" t="s">
        <v>54</v>
      </c>
      <c r="H64" s="47"/>
      <c r="I64" s="47"/>
      <c r="J64" s="47"/>
      <c r="K64" s="47"/>
      <c r="L64" s="47"/>
    </row>
    <row r="66" spans="7:13" x14ac:dyDescent="0.5">
      <c r="G66" s="49" t="str">
        <f t="shared" ref="G66:G72" si="16">TRIM(SUBSTITUTE(G55,CHAR(160)," "))</f>
        <v>R R-sq MSE F df1 df2 p</v>
      </c>
    </row>
    <row r="67" spans="7:13" x14ac:dyDescent="0.5">
      <c r="G67" s="49" t="str">
        <f t="shared" si="16"/>
        <v>.5586 .3120 .2015 6.2350 4.0000 55.0000 .0003</v>
      </c>
    </row>
    <row r="68" spans="7:13" x14ac:dyDescent="0.5">
      <c r="G68" s="49" t="str">
        <f t="shared" si="16"/>
        <v/>
      </c>
    </row>
    <row r="69" spans="7:13" x14ac:dyDescent="0.5">
      <c r="G69" s="49" t="str">
        <f t="shared" si="16"/>
        <v>Model</v>
      </c>
    </row>
    <row r="70" spans="7:13" x14ac:dyDescent="0.5">
      <c r="G70" s="49" t="str">
        <f t="shared" si="16"/>
        <v>coeff se t p LLCI ULCI</v>
      </c>
    </row>
    <row r="71" spans="7:13" x14ac:dyDescent="0.5">
      <c r="G71" s="49" t="str">
        <f t="shared" si="16"/>
        <v>constant -.0119 .0585 -.2029 .8399 -.1292 .1054</v>
      </c>
    </row>
    <row r="72" spans="7:13" x14ac:dyDescent="0.5">
      <c r="G72" s="49" t="str">
        <f t="shared" si="16"/>
        <v>dysfunc .3661 .1778 2.0585 .0443 .0097 .7224</v>
      </c>
    </row>
    <row r="73" spans="7:13" x14ac:dyDescent="0.5">
      <c r="G73" s="49" t="str">
        <f t="shared" ref="G73" si="17">TRIM(SUBSTITUTE(G62,CHAR(160)," "))</f>
        <v>negtone -.4357 .1306 -3.3377 .0015 -.6974 -.1741</v>
      </c>
    </row>
    <row r="74" spans="7:13" x14ac:dyDescent="0.5">
      <c r="G74" s="49" t="str">
        <f>TRIM(SUBSTITUTE(G63,CHAR(160)," "))</f>
        <v>negexp -.0192 .1174 -.1634 .8708 -.2545 .2161</v>
      </c>
    </row>
    <row r="75" spans="7:13" x14ac:dyDescent="0.5">
      <c r="G75" s="49" t="str">
        <f>TRIM(SUBSTITUTE(G64,CHAR(160)," "))</f>
        <v>Int_1 -.5170 .2409 -2.1458 .0363 -.9998 -.0341</v>
      </c>
    </row>
    <row r="78" spans="7:13" x14ac:dyDescent="0.5">
      <c r="G78" s="25" t="str">
        <f t="shared" ref="G78:G87" si="18">TRIM(G66)</f>
        <v>R R-sq MSE F df1 df2 p</v>
      </c>
      <c r="H78" s="25" t="str">
        <f>RIGHT(G78, LEN(G78)-FIND(" ",G78))</f>
        <v>R-sq MSE F df1 df2 p</v>
      </c>
      <c r="I78" s="25" t="str">
        <f t="shared" ref="I78:I79" si="19">RIGHT(H78, LEN(H78)-FIND(" ",H78))</f>
        <v>MSE F df1 df2 p</v>
      </c>
      <c r="J78" s="25" t="str">
        <f t="shared" ref="J78:J79" si="20">RIGHT(I78, LEN(I78)-FIND(" ",I78))</f>
        <v>F df1 df2 p</v>
      </c>
      <c r="K78" s="25" t="str">
        <f>RIGHT(J78, LEN(J78)-FIND(" ",J78))</f>
        <v>df1 df2 p</v>
      </c>
      <c r="L78" s="25" t="str">
        <f>RIGHT(K78, LEN(K78)-FIND(" ",K78))</f>
        <v>df2 p</v>
      </c>
      <c r="M78" s="25" t="str">
        <f>RIGHT(L78, LEN(L78)-FIND(" ",L78))</f>
        <v>p</v>
      </c>
    </row>
    <row r="79" spans="7:13" x14ac:dyDescent="0.5">
      <c r="G79" s="25" t="str">
        <f t="shared" si="18"/>
        <v>.5586 .3120 .2015 6.2350 4.0000 55.0000 .0003</v>
      </c>
      <c r="H79" s="25" t="str">
        <f t="shared" ref="H79:H86" si="21">RIGHT(G79, LEN(G79)-FIND(" ",G79))</f>
        <v>.3120 .2015 6.2350 4.0000 55.0000 .0003</v>
      </c>
      <c r="I79" s="25" t="str">
        <f t="shared" si="19"/>
        <v>.2015 6.2350 4.0000 55.0000 .0003</v>
      </c>
      <c r="J79" s="25" t="str">
        <f t="shared" si="20"/>
        <v>6.2350 4.0000 55.0000 .0003</v>
      </c>
      <c r="K79" s="25" t="str">
        <f t="shared" ref="K79" si="22">RIGHT(J79, LEN(J79)-FIND(" ",J79))</f>
        <v>4.0000 55.0000 .0003</v>
      </c>
      <c r="L79" s="25" t="str">
        <f t="shared" ref="L79" si="23">RIGHT(K79, LEN(K79)-FIND(" ",K79))</f>
        <v>55.0000 .0003</v>
      </c>
      <c r="M79" s="25" t="str">
        <f t="shared" ref="M79" si="24">RIGHT(L79, LEN(L79)-FIND(" ",L79))</f>
        <v>.0003</v>
      </c>
    </row>
    <row r="80" spans="7:13" x14ac:dyDescent="0.5">
      <c r="G80" s="25" t="str">
        <f t="shared" si="18"/>
        <v/>
      </c>
      <c r="H80" s="25"/>
      <c r="I80" s="25"/>
      <c r="J80" s="25"/>
      <c r="K80" s="25"/>
      <c r="L80" s="25"/>
      <c r="M80" s="25"/>
    </row>
    <row r="81" spans="7:13" x14ac:dyDescent="0.5">
      <c r="G81" s="25" t="str">
        <f t="shared" si="18"/>
        <v>Model</v>
      </c>
      <c r="H81" s="25"/>
      <c r="I81" s="25"/>
      <c r="J81" s="25"/>
      <c r="K81" s="25"/>
      <c r="L81" s="25"/>
      <c r="M81" s="25"/>
    </row>
    <row r="82" spans="7:13" x14ac:dyDescent="0.5">
      <c r="G82" s="25" t="str">
        <f t="shared" si="18"/>
        <v>coeff se t p LLCI ULCI</v>
      </c>
      <c r="H82" s="25" t="str">
        <f t="shared" si="21"/>
        <v>se t p LLCI ULCI</v>
      </c>
      <c r="I82" s="25" t="str">
        <f t="shared" ref="I82:I87" si="25">RIGHT(H82, LEN(H82)-FIND(" ",H82))</f>
        <v>t p LLCI ULCI</v>
      </c>
      <c r="J82" s="25" t="str">
        <f t="shared" ref="J82:J87" si="26">RIGHT(I82, LEN(I82)-FIND(" ",I82))</f>
        <v>p LLCI ULCI</v>
      </c>
      <c r="K82" s="25" t="str">
        <f t="shared" ref="K82:K86" si="27">RIGHT(J82, LEN(J82)-FIND(" ",J82))</f>
        <v>LLCI ULCI</v>
      </c>
      <c r="L82" s="25" t="str">
        <f t="shared" ref="L82:L86" si="28">RIGHT(K82, LEN(K82)-FIND(" ",K82))</f>
        <v>ULCI</v>
      </c>
      <c r="M82" s="25"/>
    </row>
    <row r="83" spans="7:13" x14ac:dyDescent="0.5">
      <c r="G83" s="25" t="str">
        <f t="shared" si="18"/>
        <v>constant -.0119 .0585 -.2029 .8399 -.1292 .1054</v>
      </c>
      <c r="H83" s="25" t="str">
        <f t="shared" si="21"/>
        <v>-.0119 .0585 -.2029 .8399 -.1292 .1054</v>
      </c>
      <c r="I83" s="25" t="str">
        <f t="shared" si="25"/>
        <v>.0585 -.2029 .8399 -.1292 .1054</v>
      </c>
      <c r="J83" s="25" t="str">
        <f t="shared" si="26"/>
        <v>-.2029 .8399 -.1292 .1054</v>
      </c>
      <c r="K83" s="25" t="str">
        <f t="shared" si="27"/>
        <v>.8399 -.1292 .1054</v>
      </c>
      <c r="L83" s="25" t="str">
        <f t="shared" si="28"/>
        <v>-.1292 .1054</v>
      </c>
      <c r="M83" s="25" t="str">
        <f t="shared" ref="M83:M86" si="29">RIGHT(L83, LEN(L83)-FIND(" ",L83))</f>
        <v>.1054</v>
      </c>
    </row>
    <row r="84" spans="7:13" x14ac:dyDescent="0.5">
      <c r="G84" s="25" t="str">
        <f t="shared" si="18"/>
        <v>dysfunc .3661 .1778 2.0585 .0443 .0097 .7224</v>
      </c>
      <c r="H84" s="25" t="str">
        <f t="shared" ref="H84" si="30">RIGHT(G84, LEN(G84)-FIND(" ",G84))</f>
        <v>.3661 .1778 2.0585 .0443 .0097 .7224</v>
      </c>
      <c r="I84" s="25" t="str">
        <f t="shared" ref="I84" si="31">RIGHT(H84, LEN(H84)-FIND(" ",H84))</f>
        <v>.1778 2.0585 .0443 .0097 .7224</v>
      </c>
      <c r="J84" s="25" t="str">
        <f t="shared" ref="J84" si="32">RIGHT(I84, LEN(I84)-FIND(" ",I84))</f>
        <v>2.0585 .0443 .0097 .7224</v>
      </c>
      <c r="K84" s="25" t="str">
        <f t="shared" ref="K84" si="33">RIGHT(J84, LEN(J84)-FIND(" ",J84))</f>
        <v>.0443 .0097 .7224</v>
      </c>
      <c r="L84" s="25" t="str">
        <f t="shared" ref="L84" si="34">RIGHT(K84, LEN(K84)-FIND(" ",K84))</f>
        <v>.0097 .7224</v>
      </c>
      <c r="M84" s="25" t="str">
        <f t="shared" ref="M84" si="35">RIGHT(L84, LEN(L84)-FIND(" ",L84))</f>
        <v>.7224</v>
      </c>
    </row>
    <row r="85" spans="7:13" x14ac:dyDescent="0.5">
      <c r="G85" s="25" t="str">
        <f t="shared" si="18"/>
        <v>negtone -.4357 .1306 -3.3377 .0015 -.6974 -.1741</v>
      </c>
      <c r="H85" s="25" t="str">
        <f t="shared" si="21"/>
        <v>-.4357 .1306 -3.3377 .0015 -.6974 -.1741</v>
      </c>
      <c r="I85" s="25" t="str">
        <f t="shared" si="25"/>
        <v>.1306 -3.3377 .0015 -.6974 -.1741</v>
      </c>
      <c r="J85" s="25" t="str">
        <f t="shared" si="26"/>
        <v>-3.3377 .0015 -.6974 -.1741</v>
      </c>
      <c r="K85" s="25" t="str">
        <f t="shared" si="27"/>
        <v>.0015 -.6974 -.1741</v>
      </c>
      <c r="L85" s="25" t="str">
        <f t="shared" si="28"/>
        <v>-.6974 -.1741</v>
      </c>
      <c r="M85" s="25" t="str">
        <f t="shared" si="29"/>
        <v>-.1741</v>
      </c>
    </row>
    <row r="86" spans="7:13" x14ac:dyDescent="0.5">
      <c r="G86" s="25" t="str">
        <f t="shared" si="18"/>
        <v>negexp -.0192 .1174 -.1634 .8708 -.2545 .2161</v>
      </c>
      <c r="H86" s="25" t="str">
        <f t="shared" si="21"/>
        <v>-.0192 .1174 -.1634 .8708 -.2545 .2161</v>
      </c>
      <c r="I86" s="25" t="str">
        <f t="shared" si="25"/>
        <v>.1174 -.1634 .8708 -.2545 .2161</v>
      </c>
      <c r="J86" s="25" t="str">
        <f t="shared" si="26"/>
        <v>-.1634 .8708 -.2545 .2161</v>
      </c>
      <c r="K86" s="25" t="str">
        <f t="shared" si="27"/>
        <v>.8708 -.2545 .2161</v>
      </c>
      <c r="L86" s="25" t="str">
        <f t="shared" si="28"/>
        <v>-.2545 .2161</v>
      </c>
      <c r="M86" s="25" t="str">
        <f t="shared" si="29"/>
        <v>.2161</v>
      </c>
    </row>
    <row r="87" spans="7:13" x14ac:dyDescent="0.5">
      <c r="G87" s="25" t="str">
        <f t="shared" si="18"/>
        <v>Int_1 -.5170 .2409 -2.1458 .0363 -.9998 -.0341</v>
      </c>
      <c r="H87" s="25" t="str">
        <f>RIGHT(G87, LEN(G87)-FIND(" ",G87))</f>
        <v>-.5170 .2409 -2.1458 .0363 -.9998 -.0341</v>
      </c>
      <c r="I87" s="25" t="str">
        <f t="shared" si="25"/>
        <v>.2409 -2.1458 .0363 -.9998 -.0341</v>
      </c>
      <c r="J87" s="25" t="str">
        <f t="shared" si="26"/>
        <v>-2.1458 .0363 -.9998 -.0341</v>
      </c>
      <c r="K87" s="25" t="str">
        <f>RIGHT(J87, LEN(J87)-FIND(" ",J87))</f>
        <v>.0363 -.9998 -.0341</v>
      </c>
      <c r="L87" s="25" t="str">
        <f>RIGHT(K87, LEN(K87)-FIND(" ",K87))</f>
        <v>-.9998 -.0341</v>
      </c>
      <c r="M87" s="25" t="str">
        <f>RIGHT(L87, LEN(L87)-FIND(" ",L87))</f>
        <v>-.0341</v>
      </c>
    </row>
    <row r="90" spans="7:13" x14ac:dyDescent="0.5">
      <c r="G90" s="43" t="str">
        <f>LEFT(G78,FIND(" ",G78)-1)</f>
        <v>R</v>
      </c>
      <c r="H90" s="43" t="str">
        <f>LEFT(H78,FIND(" ",H78)-1)</f>
        <v>R-sq</v>
      </c>
      <c r="I90" s="43" t="str">
        <f t="shared" ref="I90:L90" si="36">LEFT(I78,FIND(" ",I78)-1)</f>
        <v>MSE</v>
      </c>
      <c r="J90" s="43" t="str">
        <f t="shared" si="36"/>
        <v>F</v>
      </c>
      <c r="K90" s="43" t="str">
        <f t="shared" si="36"/>
        <v>df1</v>
      </c>
      <c r="L90" s="43" t="str">
        <f t="shared" si="36"/>
        <v>df2</v>
      </c>
      <c r="M90" s="43" t="str">
        <f>LEFT(M78)</f>
        <v>p</v>
      </c>
    </row>
    <row r="91" spans="7:13" x14ac:dyDescent="0.5">
      <c r="G91" s="25">
        <f>ROUND(LEFT(G79,FIND(" ",G79)-1),4)</f>
        <v>0.55859999999999999</v>
      </c>
      <c r="H91" s="25">
        <f t="shared" ref="H91:L91" si="37">ROUND(LEFT(H79,FIND(" ",H79)-1),4)</f>
        <v>0.312</v>
      </c>
      <c r="I91" s="25">
        <f t="shared" si="37"/>
        <v>0.20150000000000001</v>
      </c>
      <c r="J91" s="25">
        <f t="shared" si="37"/>
        <v>6.2350000000000003</v>
      </c>
      <c r="K91" s="25">
        <f t="shared" si="37"/>
        <v>4</v>
      </c>
      <c r="L91" s="25">
        <f t="shared" si="37"/>
        <v>55</v>
      </c>
      <c r="M91" s="25">
        <f>ROUND(M79,3)</f>
        <v>0</v>
      </c>
    </row>
    <row r="92" spans="7:13" x14ac:dyDescent="0.5">
      <c r="G92" s="25"/>
      <c r="H92" s="25"/>
      <c r="I92" s="25"/>
      <c r="J92" s="25"/>
      <c r="K92" s="25"/>
      <c r="L92" s="25"/>
      <c r="M92" s="25"/>
    </row>
    <row r="93" spans="7:13" x14ac:dyDescent="0.5">
      <c r="G93" s="25"/>
      <c r="H93" s="25"/>
      <c r="I93" s="25"/>
      <c r="J93" s="25"/>
      <c r="K93" s="25"/>
      <c r="L93" s="25"/>
      <c r="M93" s="25"/>
    </row>
    <row r="94" spans="7:13" x14ac:dyDescent="0.5">
      <c r="G94" s="43"/>
      <c r="H94" s="43" t="s">
        <v>20</v>
      </c>
      <c r="I94" s="43" t="s">
        <v>19</v>
      </c>
      <c r="J94" s="43" t="s">
        <v>18</v>
      </c>
      <c r="K94" s="43" t="s">
        <v>11</v>
      </c>
      <c r="L94" s="43" t="s">
        <v>17</v>
      </c>
      <c r="M94" s="43" t="s">
        <v>16</v>
      </c>
    </row>
    <row r="95" spans="7:13" x14ac:dyDescent="0.5">
      <c r="G95" s="25" t="str">
        <f>LEFT(G83,FIND(" ",G83)-1)</f>
        <v>constant</v>
      </c>
      <c r="H95" s="25">
        <f t="shared" ref="H95:L96" si="38">ROUND(LEFT(H83,FIND(" ",H83)-1),4)</f>
        <v>-1.1900000000000001E-2</v>
      </c>
      <c r="I95" s="25">
        <f t="shared" si="38"/>
        <v>5.8500000000000003E-2</v>
      </c>
      <c r="J95" s="25">
        <f t="shared" si="38"/>
        <v>-0.2029</v>
      </c>
      <c r="K95" s="25">
        <f t="shared" si="38"/>
        <v>0.83989999999999998</v>
      </c>
      <c r="L95" s="25">
        <f t="shared" si="38"/>
        <v>-0.12920000000000001</v>
      </c>
      <c r="M95" s="25">
        <f>ROUND(M83,4)</f>
        <v>0.10539999999999999</v>
      </c>
    </row>
    <row r="96" spans="7:13" x14ac:dyDescent="0.5">
      <c r="G96" s="25" t="str">
        <f>LEFT(G84,FIND(" ",G84)-1)</f>
        <v>dysfunc</v>
      </c>
      <c r="H96" s="25">
        <f t="shared" si="38"/>
        <v>0.36609999999999998</v>
      </c>
      <c r="I96" s="25">
        <f t="shared" si="38"/>
        <v>0.17780000000000001</v>
      </c>
      <c r="J96" s="25">
        <f t="shared" si="38"/>
        <v>2.0585</v>
      </c>
      <c r="K96" s="25">
        <f t="shared" si="38"/>
        <v>4.4299999999999999E-2</v>
      </c>
      <c r="L96" s="25">
        <f t="shared" si="38"/>
        <v>9.7000000000000003E-3</v>
      </c>
      <c r="M96" s="25">
        <f>ROUND(M84,4)</f>
        <v>0.72240000000000004</v>
      </c>
    </row>
    <row r="97" spans="7:13" x14ac:dyDescent="0.5">
      <c r="G97" s="25" t="str">
        <f>LEFT(G85,FIND(" ",G85)-1)</f>
        <v>negtone</v>
      </c>
      <c r="H97" s="25">
        <f t="shared" ref="H97:L97" si="39">ROUND(LEFT(H85,FIND(" ",H85)-1),4)</f>
        <v>-0.43569999999999998</v>
      </c>
      <c r="I97" s="25">
        <f t="shared" si="39"/>
        <v>0.13059999999999999</v>
      </c>
      <c r="J97" s="25">
        <f t="shared" si="39"/>
        <v>-3.3376999999999999</v>
      </c>
      <c r="K97" s="25">
        <f t="shared" si="39"/>
        <v>1.5E-3</v>
      </c>
      <c r="L97" s="25">
        <f t="shared" si="39"/>
        <v>-0.69740000000000002</v>
      </c>
      <c r="M97" s="25">
        <f>ROUND(M85,4)</f>
        <v>-0.1741</v>
      </c>
    </row>
    <row r="98" spans="7:13" x14ac:dyDescent="0.5">
      <c r="G98" s="25" t="str">
        <f>LEFT(G86,FIND(" ",G86)-1)</f>
        <v>negexp</v>
      </c>
      <c r="H98" s="25">
        <f t="shared" ref="H98:L98" si="40">ROUND(LEFT(H86,FIND(" ",H86)-1),4)</f>
        <v>-1.9199999999999998E-2</v>
      </c>
      <c r="I98" s="25">
        <f t="shared" si="40"/>
        <v>0.1174</v>
      </c>
      <c r="J98" s="25">
        <f t="shared" si="40"/>
        <v>-0.16339999999999999</v>
      </c>
      <c r="K98" s="25">
        <f t="shared" si="40"/>
        <v>0.87080000000000002</v>
      </c>
      <c r="L98" s="25">
        <f t="shared" si="40"/>
        <v>-0.2545</v>
      </c>
      <c r="M98" s="25">
        <f>ROUND(M86,4)</f>
        <v>0.21609999999999999</v>
      </c>
    </row>
    <row r="99" spans="7:13" x14ac:dyDescent="0.5">
      <c r="G99" s="25" t="str">
        <f>LEFT(G87,FIND(" ",G87)-1)</f>
        <v>Int_1</v>
      </c>
      <c r="H99" s="25">
        <f t="shared" ref="H99:L99" si="41">ROUND(LEFT(H87,FIND(" ",H87)-1),4)</f>
        <v>-0.51700000000000002</v>
      </c>
      <c r="I99" s="25">
        <f t="shared" si="41"/>
        <v>0.2409</v>
      </c>
      <c r="J99" s="25">
        <f t="shared" si="41"/>
        <v>-2.1457999999999999</v>
      </c>
      <c r="K99" s="25">
        <f t="shared" si="41"/>
        <v>3.6299999999999999E-2</v>
      </c>
      <c r="L99" s="25">
        <f t="shared" si="41"/>
        <v>-0.99980000000000002</v>
      </c>
      <c r="M99" s="25">
        <f>ROUND(M87,4)</f>
        <v>-3.4099999999999998E-2</v>
      </c>
    </row>
  </sheetData>
  <mergeCells count="3">
    <mergeCell ref="M3:O3"/>
    <mergeCell ref="I3:K3"/>
    <mergeCell ref="G16:S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5" sqref="A5"/>
    </sheetView>
  </sheetViews>
  <sheetFormatPr defaultRowHeight="15.75" x14ac:dyDescent="0.5"/>
  <sheetData>
    <row r="1" spans="1:1" x14ac:dyDescent="0.5">
      <c r="A1" s="1" t="s">
        <v>34</v>
      </c>
    </row>
    <row r="2" spans="1:1" x14ac:dyDescent="0.5">
      <c r="A2" t="s">
        <v>37</v>
      </c>
    </row>
    <row r="3" spans="1:1" x14ac:dyDescent="0.5">
      <c r="A3" s="59" t="s">
        <v>35</v>
      </c>
    </row>
    <row r="4" spans="1:1" x14ac:dyDescent="0.5">
      <c r="A4" s="59" t="s">
        <v>36</v>
      </c>
    </row>
    <row r="5" spans="1:1" x14ac:dyDescent="0.5">
      <c r="A5" s="60" t="s">
        <v>58</v>
      </c>
    </row>
    <row r="6" spans="1:1" x14ac:dyDescent="0.5">
      <c r="A6" s="5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Model3</vt:lpstr>
      <vt:lpstr>ModerationEffect</vt:lpstr>
      <vt:lpstr>ConditionalEffect</vt:lpstr>
      <vt:lpstr>Table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2018-07-29T14:49:27Z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