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detwece-my.sharepoint.com/personal/mdragt_md2c_nl/Documents/AAA_MD2C/Offerings/Data Science/Conditionele effecten/products/"/>
    </mc:Choice>
  </mc:AlternateContent>
  <xr:revisionPtr revIDLastSave="9" documentId="8_{220240CF-1F24-4749-B247-5581FFF6EFF8}" xr6:coauthVersionLast="43" xr6:coauthVersionMax="43" xr10:uidLastSave="{2A84A3EB-048D-45B2-A429-CADE2AEA72A5}"/>
  <bookViews>
    <workbookView xWindow="-98" yWindow="-98" windowWidth="24496" windowHeight="15796" tabRatio="696" xr2:uid="{00000000-000D-0000-FFFF-FFFF00000000}"/>
  </bookViews>
  <sheets>
    <sheet name="Model" sheetId="19" r:id="rId1"/>
    <sheet name="ModerationEffect" sheetId="18" r:id="rId2"/>
    <sheet name="ConditionalEffect" sheetId="15" r:id="rId3"/>
    <sheet name="Table" sheetId="2" r:id="rId4"/>
    <sheet name="Sources" sheetId="17" r:id="rId5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2" l="1"/>
  <c r="G29" i="2"/>
  <c r="G30" i="2"/>
  <c r="G31" i="2"/>
  <c r="G32" i="2"/>
  <c r="G33" i="2"/>
  <c r="G34" i="2"/>
  <c r="G35" i="2"/>
  <c r="G27" i="2"/>
  <c r="B57" i="15"/>
  <c r="B58" i="15"/>
  <c r="B59" i="15"/>
  <c r="B60" i="15"/>
  <c r="B61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39" i="15"/>
  <c r="B23" i="18"/>
  <c r="B24" i="18"/>
  <c r="B25" i="18"/>
  <c r="B26" i="18"/>
  <c r="B27" i="18"/>
  <c r="B22" i="18"/>
  <c r="E45" i="18"/>
  <c r="D45" i="18"/>
  <c r="C47" i="18"/>
  <c r="C46" i="18"/>
  <c r="B31" i="18"/>
  <c r="B30" i="18"/>
  <c r="B29" i="18"/>
  <c r="B28" i="18"/>
  <c r="B38" i="18"/>
  <c r="C26" i="18"/>
  <c r="C25" i="18"/>
  <c r="C24" i="18"/>
  <c r="C23" i="18"/>
  <c r="B33" i="18"/>
  <c r="B1" i="18"/>
  <c r="B35" i="18"/>
  <c r="C35" i="18"/>
  <c r="D24" i="18"/>
  <c r="D35" i="18"/>
  <c r="B37" i="18"/>
  <c r="C27" i="18"/>
  <c r="C38" i="18"/>
  <c r="D26" i="18"/>
  <c r="D37" i="18"/>
  <c r="D47" i="18"/>
  <c r="C37" i="18"/>
  <c r="C36" i="18"/>
  <c r="D25" i="18"/>
  <c r="D36" i="18"/>
  <c r="D23" i="18"/>
  <c r="D34" i="18"/>
  <c r="E46" i="18"/>
  <c r="C34" i="18"/>
  <c r="B34" i="18"/>
  <c r="C22" i="18"/>
  <c r="B36" i="18"/>
  <c r="B87" i="15"/>
  <c r="G14" i="2"/>
  <c r="G10" i="2"/>
  <c r="D27" i="18"/>
  <c r="D38" i="18"/>
  <c r="E47" i="18"/>
  <c r="D22" i="18"/>
  <c r="D33" i="18"/>
  <c r="D46" i="18"/>
  <c r="C33" i="18"/>
  <c r="C87" i="15"/>
  <c r="B113" i="15"/>
  <c r="D87" i="15"/>
  <c r="C113" i="15"/>
  <c r="B86" i="15"/>
  <c r="B112" i="15"/>
  <c r="B85" i="15"/>
  <c r="B84" i="15"/>
  <c r="C84" i="15"/>
  <c r="C110" i="15"/>
  <c r="B83" i="15"/>
  <c r="B109" i="15"/>
  <c r="B82" i="15"/>
  <c r="B108" i="15"/>
  <c r="B81" i="15"/>
  <c r="B80" i="15"/>
  <c r="C80" i="15"/>
  <c r="C106" i="15"/>
  <c r="B79" i="15"/>
  <c r="B105" i="15"/>
  <c r="B78" i="15"/>
  <c r="B104" i="15"/>
  <c r="B77" i="15"/>
  <c r="B76" i="15"/>
  <c r="C76" i="15"/>
  <c r="C102" i="15"/>
  <c r="B75" i="15"/>
  <c r="B101" i="15"/>
  <c r="B74" i="15"/>
  <c r="B100" i="15"/>
  <c r="B73" i="15"/>
  <c r="B72" i="15"/>
  <c r="C72" i="15"/>
  <c r="D72" i="15"/>
  <c r="D98" i="15"/>
  <c r="B71" i="15"/>
  <c r="B97" i="15"/>
  <c r="B70" i="15"/>
  <c r="B96" i="15"/>
  <c r="B69" i="15"/>
  <c r="B68" i="15"/>
  <c r="C68" i="15"/>
  <c r="C94" i="15"/>
  <c r="B67" i="15"/>
  <c r="B93" i="15"/>
  <c r="B66" i="15"/>
  <c r="B92" i="15"/>
  <c r="B65" i="15"/>
  <c r="B38" i="15"/>
  <c r="B64" i="15"/>
  <c r="B90" i="15"/>
  <c r="B1" i="15"/>
  <c r="E87" i="15"/>
  <c r="D113" i="15"/>
  <c r="B98" i="15"/>
  <c r="C98" i="15"/>
  <c r="C79" i="15"/>
  <c r="C105" i="15"/>
  <c r="B106" i="15"/>
  <c r="C71" i="15"/>
  <c r="C97" i="15"/>
  <c r="D80" i="15"/>
  <c r="D106" i="15"/>
  <c r="B91" i="15"/>
  <c r="C65" i="15"/>
  <c r="B99" i="15"/>
  <c r="C73" i="15"/>
  <c r="B107" i="15"/>
  <c r="C81" i="15"/>
  <c r="B95" i="15"/>
  <c r="C69" i="15"/>
  <c r="C70" i="15"/>
  <c r="E72" i="15"/>
  <c r="B111" i="15"/>
  <c r="C85" i="15"/>
  <c r="C86" i="15"/>
  <c r="C67" i="15"/>
  <c r="D68" i="15"/>
  <c r="C75" i="15"/>
  <c r="D76" i="15"/>
  <c r="C83" i="15"/>
  <c r="D84" i="15"/>
  <c r="B94" i="15"/>
  <c r="B102" i="15"/>
  <c r="B110" i="15"/>
  <c r="B103" i="15"/>
  <c r="C77" i="15"/>
  <c r="C78" i="15"/>
  <c r="C66" i="15"/>
  <c r="C74" i="15"/>
  <c r="C82" i="15"/>
  <c r="F87" i="15"/>
  <c r="E113" i="15"/>
  <c r="D79" i="15"/>
  <c r="E79" i="15"/>
  <c r="D71" i="15"/>
  <c r="D97" i="15"/>
  <c r="E80" i="15"/>
  <c r="F80" i="15"/>
  <c r="C108" i="15"/>
  <c r="D82" i="15"/>
  <c r="C109" i="15"/>
  <c r="D83" i="15"/>
  <c r="D69" i="15"/>
  <c r="C95" i="15"/>
  <c r="E98" i="15"/>
  <c r="F72" i="15"/>
  <c r="D105" i="15"/>
  <c r="C100" i="15"/>
  <c r="D74" i="15"/>
  <c r="C112" i="15"/>
  <c r="D86" i="15"/>
  <c r="C93" i="15"/>
  <c r="D67" i="15"/>
  <c r="D73" i="15"/>
  <c r="C99" i="15"/>
  <c r="C104" i="15"/>
  <c r="D78" i="15"/>
  <c r="D102" i="15"/>
  <c r="E76" i="15"/>
  <c r="C92" i="15"/>
  <c r="D66" i="15"/>
  <c r="D77" i="15"/>
  <c r="C103" i="15"/>
  <c r="C101" i="15"/>
  <c r="D75" i="15"/>
  <c r="D81" i="15"/>
  <c r="C107" i="15"/>
  <c r="D65" i="15"/>
  <c r="C91" i="15"/>
  <c r="D110" i="15"/>
  <c r="E84" i="15"/>
  <c r="D94" i="15"/>
  <c r="E68" i="15"/>
  <c r="D85" i="15"/>
  <c r="C111" i="15"/>
  <c r="C96" i="15"/>
  <c r="D70" i="15"/>
  <c r="G87" i="15"/>
  <c r="F113" i="15"/>
  <c r="E71" i="15"/>
  <c r="F71" i="15"/>
  <c r="E106" i="15"/>
  <c r="E78" i="15"/>
  <c r="D104" i="15"/>
  <c r="D93" i="15"/>
  <c r="E67" i="15"/>
  <c r="D109" i="15"/>
  <c r="E83" i="15"/>
  <c r="D111" i="15"/>
  <c r="E85" i="15"/>
  <c r="E65" i="15"/>
  <c r="D91" i="15"/>
  <c r="D103" i="15"/>
  <c r="E77" i="15"/>
  <c r="E74" i="15"/>
  <c r="D100" i="15"/>
  <c r="G72" i="15"/>
  <c r="F98" i="15"/>
  <c r="E70" i="15"/>
  <c r="D96" i="15"/>
  <c r="E94" i="15"/>
  <c r="F68" i="15"/>
  <c r="G80" i="15"/>
  <c r="F106" i="15"/>
  <c r="D101" i="15"/>
  <c r="E75" i="15"/>
  <c r="E66" i="15"/>
  <c r="D92" i="15"/>
  <c r="E102" i="15"/>
  <c r="F76" i="15"/>
  <c r="E86" i="15"/>
  <c r="D112" i="15"/>
  <c r="F79" i="15"/>
  <c r="E105" i="15"/>
  <c r="E82" i="15"/>
  <c r="D108" i="15"/>
  <c r="E110" i="15"/>
  <c r="F84" i="15"/>
  <c r="D107" i="15"/>
  <c r="E81" i="15"/>
  <c r="D99" i="15"/>
  <c r="E73" i="15"/>
  <c r="D95" i="15"/>
  <c r="E69" i="15"/>
  <c r="G9" i="2"/>
  <c r="G8" i="2"/>
  <c r="I3" i="2"/>
  <c r="G16" i="2"/>
  <c r="H87" i="15"/>
  <c r="H113" i="15"/>
  <c r="G113" i="15"/>
  <c r="E97" i="15"/>
  <c r="E99" i="15"/>
  <c r="F73" i="15"/>
  <c r="G76" i="15"/>
  <c r="F102" i="15"/>
  <c r="G68" i="15"/>
  <c r="F94" i="15"/>
  <c r="F105" i="15"/>
  <c r="G79" i="15"/>
  <c r="G98" i="15"/>
  <c r="H72" i="15"/>
  <c r="H98" i="15"/>
  <c r="E91" i="15"/>
  <c r="F65" i="15"/>
  <c r="E104" i="15"/>
  <c r="F78" i="15"/>
  <c r="G84" i="15"/>
  <c r="F110" i="15"/>
  <c r="F75" i="15"/>
  <c r="E101" i="15"/>
  <c r="F83" i="15"/>
  <c r="E109" i="15"/>
  <c r="E95" i="15"/>
  <c r="F69" i="15"/>
  <c r="E107" i="15"/>
  <c r="F81" i="15"/>
  <c r="E103" i="15"/>
  <c r="F77" i="15"/>
  <c r="E111" i="15"/>
  <c r="F85" i="15"/>
  <c r="F67" i="15"/>
  <c r="E93" i="15"/>
  <c r="E108" i="15"/>
  <c r="F82" i="15"/>
  <c r="E112" i="15"/>
  <c r="F86" i="15"/>
  <c r="F66" i="15"/>
  <c r="E92" i="15"/>
  <c r="G106" i="15"/>
  <c r="H80" i="15"/>
  <c r="H106" i="15"/>
  <c r="E96" i="15"/>
  <c r="F70" i="15"/>
  <c r="E100" i="15"/>
  <c r="F74" i="15"/>
  <c r="F97" i="15"/>
  <c r="G71" i="15"/>
  <c r="F112" i="15"/>
  <c r="G86" i="15"/>
  <c r="F95" i="15"/>
  <c r="G69" i="15"/>
  <c r="G105" i="15"/>
  <c r="H79" i="15"/>
  <c r="H105" i="15"/>
  <c r="G67" i="15"/>
  <c r="F93" i="15"/>
  <c r="F101" i="15"/>
  <c r="G75" i="15"/>
  <c r="G102" i="15"/>
  <c r="H76" i="15"/>
  <c r="H102" i="15"/>
  <c r="F100" i="15"/>
  <c r="G74" i="15"/>
  <c r="G97" i="15"/>
  <c r="H71" i="15"/>
  <c r="H97" i="15"/>
  <c r="F108" i="15"/>
  <c r="G82" i="15"/>
  <c r="F111" i="15"/>
  <c r="G85" i="15"/>
  <c r="F107" i="15"/>
  <c r="G81" i="15"/>
  <c r="F91" i="15"/>
  <c r="G65" i="15"/>
  <c r="F99" i="15"/>
  <c r="G73" i="15"/>
  <c r="F103" i="15"/>
  <c r="G77" i="15"/>
  <c r="F104" i="15"/>
  <c r="G78" i="15"/>
  <c r="F96" i="15"/>
  <c r="G70" i="15"/>
  <c r="F92" i="15"/>
  <c r="G66" i="15"/>
  <c r="F109" i="15"/>
  <c r="G83" i="15"/>
  <c r="G110" i="15"/>
  <c r="H84" i="15"/>
  <c r="H110" i="15"/>
  <c r="H68" i="15"/>
  <c r="H94" i="15"/>
  <c r="G94" i="15"/>
  <c r="G92" i="15"/>
  <c r="H66" i="15"/>
  <c r="H92" i="15"/>
  <c r="H81" i="15"/>
  <c r="H107" i="15"/>
  <c r="G107" i="15"/>
  <c r="H69" i="15"/>
  <c r="H95" i="15"/>
  <c r="G95" i="15"/>
  <c r="H73" i="15"/>
  <c r="H99" i="15"/>
  <c r="G99" i="15"/>
  <c r="G100" i="15"/>
  <c r="H74" i="15"/>
  <c r="H100" i="15"/>
  <c r="G109" i="15"/>
  <c r="H83" i="15"/>
  <c r="H109" i="15"/>
  <c r="G96" i="15"/>
  <c r="H70" i="15"/>
  <c r="H96" i="15"/>
  <c r="H77" i="15"/>
  <c r="H103" i="15"/>
  <c r="G103" i="15"/>
  <c r="H65" i="15"/>
  <c r="H91" i="15"/>
  <c r="G91" i="15"/>
  <c r="H85" i="15"/>
  <c r="H111" i="15"/>
  <c r="G111" i="15"/>
  <c r="G112" i="15"/>
  <c r="H86" i="15"/>
  <c r="H112" i="15"/>
  <c r="G104" i="15"/>
  <c r="H78" i="15"/>
  <c r="H104" i="15"/>
  <c r="G108" i="15"/>
  <c r="H82" i="15"/>
  <c r="H108" i="15"/>
  <c r="G101" i="15"/>
  <c r="H75" i="15"/>
  <c r="H101" i="15"/>
  <c r="G93" i="15"/>
  <c r="H67" i="15"/>
  <c r="H93" i="15"/>
  <c r="G46" i="2"/>
  <c r="H46" i="2"/>
  <c r="I46" i="2"/>
  <c r="J46" i="2"/>
  <c r="K46" i="2"/>
  <c r="G45" i="2"/>
  <c r="G43" i="2"/>
  <c r="G54" i="2"/>
  <c r="G44" i="2"/>
  <c r="G39" i="2"/>
  <c r="G40" i="2"/>
  <c r="G41" i="2"/>
  <c r="G42" i="2"/>
  <c r="G38" i="2"/>
  <c r="L46" i="2"/>
  <c r="M46" i="2"/>
  <c r="M57" i="2"/>
  <c r="K57" i="2"/>
  <c r="H42" i="2"/>
  <c r="I42" i="2"/>
  <c r="J42" i="2"/>
  <c r="K42" i="2"/>
  <c r="L42" i="2"/>
  <c r="H43" i="2"/>
  <c r="H38" i="2"/>
  <c r="G49" i="2"/>
  <c r="G50" i="2"/>
  <c r="H39" i="2"/>
  <c r="H44" i="2"/>
  <c r="G55" i="2"/>
  <c r="G56" i="2"/>
  <c r="H45" i="2"/>
  <c r="H57" i="2"/>
  <c r="I10" i="2"/>
  <c r="J10" i="2"/>
  <c r="J57" i="2"/>
  <c r="I57" i="2"/>
  <c r="K10" i="2"/>
  <c r="G57" i="2"/>
  <c r="L57" i="2"/>
  <c r="H54" i="2"/>
  <c r="I7" i="2"/>
  <c r="I43" i="2"/>
  <c r="H50" i="2"/>
  <c r="I12" i="2"/>
  <c r="I39" i="2"/>
  <c r="I45" i="2"/>
  <c r="H56" i="2"/>
  <c r="I9" i="2"/>
  <c r="I44" i="2"/>
  <c r="H55" i="2"/>
  <c r="I8" i="2"/>
  <c r="I38" i="2"/>
  <c r="H49" i="2"/>
  <c r="J43" i="2"/>
  <c r="I54" i="2"/>
  <c r="K7" i="2"/>
  <c r="J44" i="2"/>
  <c r="I55" i="2"/>
  <c r="K8" i="2"/>
  <c r="I50" i="2"/>
  <c r="J39" i="2"/>
  <c r="J38" i="2"/>
  <c r="I49" i="2"/>
  <c r="J45" i="2"/>
  <c r="I56" i="2"/>
  <c r="K9" i="2"/>
  <c r="K43" i="2"/>
  <c r="K54" i="2"/>
  <c r="J54" i="2"/>
  <c r="K38" i="2"/>
  <c r="J49" i="2"/>
  <c r="K39" i="2"/>
  <c r="J50" i="2"/>
  <c r="I13" i="2"/>
  <c r="K45" i="2"/>
  <c r="K56" i="2"/>
  <c r="J9" i="2"/>
  <c r="J56" i="2"/>
  <c r="K44" i="2"/>
  <c r="K55" i="2"/>
  <c r="J8" i="2"/>
  <c r="J55" i="2"/>
  <c r="J7" i="2"/>
  <c r="L43" i="2"/>
  <c r="L44" i="2"/>
  <c r="L39" i="2"/>
  <c r="K50" i="2"/>
  <c r="L45" i="2"/>
  <c r="L38" i="2"/>
  <c r="K49" i="2"/>
  <c r="L54" i="2"/>
  <c r="M43" i="2"/>
  <c r="M54" i="2"/>
  <c r="M38" i="2"/>
  <c r="M49" i="2"/>
  <c r="L49" i="2"/>
  <c r="M39" i="2"/>
  <c r="L50" i="2"/>
  <c r="M45" i="2"/>
  <c r="M56" i="2"/>
  <c r="L56" i="2"/>
  <c r="M44" i="2"/>
  <c r="M55" i="2"/>
  <c r="L55" i="2"/>
  <c r="M50" i="2"/>
  <c r="J13" i="2"/>
</calcChain>
</file>

<file path=xl/sharedStrings.xml><?xml version="1.0" encoding="utf-8"?>
<sst xmlns="http://schemas.openxmlformats.org/spreadsheetml/2006/main" count="112" uniqueCount="91">
  <si>
    <t>95% CI Lower Limit</t>
  </si>
  <si>
    <t>95% CI Upper Limit</t>
  </si>
  <si>
    <t xml:space="preserve">Model 1 </t>
  </si>
  <si>
    <t>Predictor</t>
  </si>
  <si>
    <t>B</t>
  </si>
  <si>
    <t>Intercept</t>
  </si>
  <si>
    <r>
      <t xml:space="preserve">Model </t>
    </r>
    <r>
      <rPr>
        <i/>
        <sz val="12"/>
        <color rgb="FF000000"/>
        <rFont val="Times New Roman"/>
        <family val="1"/>
      </rPr>
      <t>R²</t>
    </r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</si>
  <si>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</si>
  <si>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</si>
  <si>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</si>
  <si>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</si>
  <si>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</si>
  <si>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</si>
  <si>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</si>
  <si>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</si>
  <si>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</si>
  <si>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</si>
  <si>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</si>
  <si>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</si>
  <si>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Outcome -&gt;</t>
  </si>
  <si>
    <t>ULCI</t>
  </si>
  <si>
    <t>LLCI</t>
  </si>
  <si>
    <t>t</t>
  </si>
  <si>
    <t>se</t>
  </si>
  <si>
    <t>coeff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</si>
  <si>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</si>
  <si>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</si>
  <si>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</si>
  <si>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</si>
  <si>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</si>
  <si>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</si>
  <si>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</si>
  <si>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M (Mod)</t>
  </si>
  <si>
    <t>W (Mod)</t>
  </si>
  <si>
    <t xml:space="preserve"> </t>
  </si>
  <si>
    <t xml:space="preserve">Model </t>
  </si>
  <si>
    <t xml:space="preserve">              coeff         se          t          p       LLCI       ULCI </t>
  </si>
  <si>
    <t>F</t>
  </si>
  <si>
    <t>STEP 2: COPY/PASTE THE MODEL RESULTS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</si>
  <si>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</si>
  <si>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</si>
  <si>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</si>
  <si>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</si>
  <si>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t xml:space="preserve">     1.0000     1.5920     2.3766 </t>
  </si>
  <si>
    <t xml:space="preserve">      .0000     2.8000     2.7458 </t>
  </si>
  <si>
    <t xml:space="preserve">     1.0000     2.8000     2.7466 </t>
  </si>
  <si>
    <t xml:space="preserve">      .0000     5.2000     2.9980 </t>
  </si>
  <si>
    <t xml:space="preserve">     1.0000     5.2000     3.4816</t>
  </si>
  <si>
    <t xml:space="preserve">      .0000     1.5920     2.6188 </t>
  </si>
  <si>
    <t>Strength of Justification for Withholding Aid</t>
  </si>
  <si>
    <t>Climate Change Skepticism</t>
  </si>
  <si>
    <t>Disaster Cause Framing</t>
  </si>
  <si>
    <t xml:space="preserve">          R       R-sq        MSE          F        df1        df2          p </t>
  </si>
  <si>
    <t xml:space="preserve">      .4962      .2463      .6609    22.5430     3.0000   207.0000      .0000 </t>
  </si>
  <si>
    <t xml:space="preserve">constant     2.4515      .1490    16.4486      .0000     2.1577     2.7454 </t>
  </si>
  <si>
    <t xml:space="preserve">frame        -.5625      .2179    -2.5811      .0105     -.9921     -.1328 </t>
  </si>
  <si>
    <t xml:space="preserve">skeptic       .1051      .0381     2.7559      .0064      .0299      .1803 </t>
  </si>
  <si>
    <t>Int_1         .2012      .0553     3.6401      .0003      .0922      .3101</t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</si>
  <si>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1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</si>
  <si>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2 </t>
    </r>
    <r>
      <rPr>
        <i/>
        <sz val="12"/>
        <color rgb="FF000000"/>
        <rFont val="Times New Roman"/>
        <family val="1"/>
      </rPr>
      <t>-&gt;</t>
    </r>
  </si>
  <si>
    <r>
      <t>b</t>
    </r>
    <r>
      <rPr>
        <i/>
        <vertAlign val="subscript"/>
        <sz val="12"/>
        <color rgb="FF000000"/>
        <rFont val="Times New Roman"/>
        <family val="1"/>
      </rPr>
      <t xml:space="preserve">3 </t>
    </r>
    <r>
      <rPr>
        <i/>
        <sz val="12"/>
        <color rgb="FF000000"/>
        <rFont val="Times New Roman"/>
        <family val="1"/>
      </rPr>
      <t>-&gt;</t>
    </r>
  </si>
  <si>
    <r>
      <t xml:space="preserve">Hayes, A. (2017).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Approach, 2nd Edition.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</si>
  <si>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Respondents</t>
  </si>
  <si>
    <t>W (Moderator)</t>
  </si>
  <si>
    <t xml:space="preserve">skeptic     Effect         se          t          p       LLCI       ULCI </t>
  </si>
  <si>
    <t xml:space="preserve">     1.0000     -.3613      .1729    -2.0900      .0378     -.7021     -.0205 </t>
  </si>
  <si>
    <t xml:space="preserve">     1.1713     -.3268      .1658    -1.9715      .0500     -.6536      .0000 </t>
  </si>
  <si>
    <t xml:space="preserve">     1.4000     -.2808      .1567    -1.7921      .0746     -.5897      .0281 </t>
  </si>
  <si>
    <t xml:space="preserve">     1.8000     -.2003      .1421    -1.4097      .1601     -.4805      .0798 </t>
  </si>
  <si>
    <t xml:space="preserve">     2.2000     -.1199      .1297     -.9242      .3565     -.3756      .1358 </t>
  </si>
  <si>
    <t xml:space="preserve">     2.6000     -.0394      .1201     -.3280      .7432     -.2762      .1974 </t>
  </si>
  <si>
    <t xml:space="preserve">     3.0000      .0411      .1140      .3603      .7190     -.1837      .2659 </t>
  </si>
  <si>
    <t xml:space="preserve">     3.4000      .1216      .1121     1.0847      .2793     -.0994      .3425 </t>
  </si>
  <si>
    <t xml:space="preserve">     3.8000      .2020      .1144     1.7657      .0789     -.0235      .4276 </t>
  </si>
  <si>
    <t xml:space="preserve">     3.9339      .2290      .1161     1.9715      .0500      .0000      .4579 </t>
  </si>
  <si>
    <t xml:space="preserve">     4.2000      .2825      .1208     2.3378      .0204      .0443      .5207 </t>
  </si>
  <si>
    <t xml:space="preserve">     4.6000      .3630      .1307     2.7765      .0060      .1052      .6207 </t>
  </si>
  <si>
    <t xml:space="preserve">     5.0000      .4434      .1434     3.0929      .0023      .1608      .7261 </t>
  </si>
  <si>
    <t xml:space="preserve">     5.4000      .5239      .1581     3.3136      .0011      .2122      .8356 </t>
  </si>
  <si>
    <t xml:space="preserve">     5.8000      .6044      .1744     3.4653      .0006      .2605      .9483 </t>
  </si>
  <si>
    <t xml:space="preserve">     6.2000      .6849      .1919     3.5692      .0004      .3066     1.0632 </t>
  </si>
  <si>
    <t xml:space="preserve">     6.6000      .7653      .2102     3.6406      .0003      .3509     1.1798 </t>
  </si>
  <si>
    <t xml:space="preserve">     7.0000      .8458      .2292     3.6897      .0003      .3939     1.2977 </t>
  </si>
  <si>
    <t xml:space="preserve">     7.4000      .9263      .2488     3.7237      .0003      .4359     1.4167 </t>
  </si>
  <si>
    <t xml:space="preserve">     7.8000     1.0068      .2687     3.7471      .0002      .4771     1.5365 </t>
  </si>
  <si>
    <t xml:space="preserve">     8.2000     1.0872      .2889     3.7631      .0002      .5176     1.6568 </t>
  </si>
  <si>
    <t xml:space="preserve">     8.6000     1.1677      .3094     3.7739      .0002      .5577     1.7777 </t>
  </si>
  <si>
    <t xml:space="preserve">     9.0000     1.2482      .3301     3.7810      .0002      .5974     1.8990</t>
  </si>
  <si>
    <t>&lt;---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</si>
  <si>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</si>
  <si>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Step 1: Fill out the variable names
Step 2: Copy/paste as values (or "Keep text only" option) the "Conditional effect of focal predictor at values of the moderator" PROCESS output part below.
Step 3: Adapt the graphs axes and adjust the extremes
Step 4: Control the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</si>
</sst>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vertAlign val="subscript"/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4" fillId="0" borderId="0" xfId="0" applyFont="1"/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1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10" fillId="3" borderId="0" xfId="0" applyFont="1" applyFill="1"/>
    <xf numFmtId="0" fontId="10" fillId="3" borderId="7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8" xfId="0" applyFont="1" applyFill="1" applyBorder="1"/>
    <xf numFmtId="0" fontId="10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0" fillId="3" borderId="0" xfId="0" applyFont="1" applyFill="1" applyProtection="1">
      <protection hidden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0" fillId="2" borderId="0" xfId="0" applyFill="1"/>
    <xf numFmtId="0" fontId="13" fillId="2" borderId="0" xfId="0" applyFont="1" applyFill="1"/>
    <xf numFmtId="0" fontId="0" fillId="3" borderId="0" xfId="0" applyFill="1"/>
    <xf numFmtId="0" fontId="0" fillId="3" borderId="0" xfId="0" applyFill="1" applyBorder="1"/>
    <xf numFmtId="0" fontId="14" fillId="3" borderId="0" xfId="0" applyFont="1" applyFill="1"/>
    <xf numFmtId="0" fontId="13" fillId="3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" borderId="0" xfId="0" applyFont="1" applyFill="1" applyAlignment="1">
      <alignment wrapText="1"/>
    </xf>
    <xf numFmtId="2" fontId="5" fillId="3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4" fillId="3" borderId="9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lineChart>
        <c:grouping val="standard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Climate Change Skepticism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Without Disaster Cause Framing</c:v>
                </c:pt>
                <c:pt idx="1">
                  <c:v>With Disaster Cause Framing</c:v>
                </c:pt>
              </c:strCache>
            </c:strRef>
          </c:cat>
          <c:val>
            <c:numRef>
              <c:f>(ModerationEffect!$D$47,ModerationEffect!$E$47)</c:f>
              <c:numCache>
                <c:formatCode>General</c:formatCode>
                <c:ptCount val="2"/>
                <c:pt idx="0">
                  <c:v>2.9980000000000002</c:v>
                </c:pt>
                <c:pt idx="1">
                  <c:v>3.4815999999999998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7-43DD-93CD-BF2FDCD8DEA4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Climate Change Skepticism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Without Disaster Cause Framing</c:v>
                </c:pt>
                <c:pt idx="1">
                  <c:v>With Disaster Cause Framing</c:v>
                </c:pt>
              </c:strCache>
            </c:strRef>
          </c:cat>
          <c:val>
            <c:numRef>
              <c:f>(ModerationEffect!$D$46,ModerationEffect!$E$46)</c:f>
              <c:numCache>
                <c:formatCode>General</c:formatCode>
                <c:ptCount val="2"/>
                <c:pt idx="0">
                  <c:v>2.6187999999999998</c:v>
                </c:pt>
                <c:pt idx="1">
                  <c:v>2.3765999999999998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7-43DD-93CD-BF2FDCD8D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819664"/>
        <c:axId val="963820224"/>
      </c:lineChart>
      <c:catAx>
        <c:axId val="9638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en-NL"/>
          </a:p>
        </c:txPr>
        <c:crossAx val="963820224"/>
        <c:crosses val="autoZero"/>
        <c:auto val="1"/>
        <c:lblAlgn val="ctr"/>
        <c:lblOffset val="100"/>
        <c:tickMarkSkip val="1"/>
        <c:noMultiLvlLbl val="0"/>
      </c:catAx>
      <c:valAx>
        <c:axId val="963820224"/>
        <c:scaling>
          <c:orientation val="minMax"/>
          <c:min val="2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3.375319324607335E-2"/>
              <c:y val="0.2476422468544750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669642043094416"/>
          <c:w val="0.20802643660029202"/>
          <c:h val="0.1870012123556218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ConditionalEffect!$H$90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ConditionalEffect!$H$91:$H$113</c:f>
              <c:numCache>
                <c:formatCode>General</c:formatCode>
                <c:ptCount val="23"/>
                <c:pt idx="0">
                  <c:v>-2.0500000000000001E-2</c:v>
                </c:pt>
                <c:pt idx="1">
                  <c:v>0</c:v>
                </c:pt>
                <c:pt idx="2">
                  <c:v>2.81E-2</c:v>
                </c:pt>
                <c:pt idx="3">
                  <c:v>7.9799999999999996E-2</c:v>
                </c:pt>
                <c:pt idx="4">
                  <c:v>0.1358</c:v>
                </c:pt>
                <c:pt idx="5">
                  <c:v>0.19739999999999999</c:v>
                </c:pt>
                <c:pt idx="6">
                  <c:v>0.26590000000000003</c:v>
                </c:pt>
                <c:pt idx="7">
                  <c:v>0.34250000000000003</c:v>
                </c:pt>
                <c:pt idx="8">
                  <c:v>0.42759999999999998</c:v>
                </c:pt>
                <c:pt idx="9">
                  <c:v>0.45789999999999997</c:v>
                </c:pt>
                <c:pt idx="10">
                  <c:v>0.52070000000000005</c:v>
                </c:pt>
                <c:pt idx="11">
                  <c:v>0.62070000000000003</c:v>
                </c:pt>
                <c:pt idx="12">
                  <c:v>0.72609999999999997</c:v>
                </c:pt>
                <c:pt idx="13">
                  <c:v>0.83560000000000001</c:v>
                </c:pt>
                <c:pt idx="14">
                  <c:v>0.94830000000000003</c:v>
                </c:pt>
                <c:pt idx="15">
                  <c:v>1.0631999999999999</c:v>
                </c:pt>
                <c:pt idx="16">
                  <c:v>1.1798</c:v>
                </c:pt>
                <c:pt idx="17">
                  <c:v>1.2977000000000001</c:v>
                </c:pt>
                <c:pt idx="18">
                  <c:v>1.4167000000000001</c:v>
                </c:pt>
                <c:pt idx="19">
                  <c:v>1.5365</c:v>
                </c:pt>
                <c:pt idx="20">
                  <c:v>1.6568000000000001</c:v>
                </c:pt>
                <c:pt idx="21">
                  <c:v>1.7777000000000001</c:v>
                </c:pt>
                <c:pt idx="22">
                  <c:v>1.899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ConditionalEffect!$C$90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ConditionalEffect!$C$91:$C$113</c:f>
              <c:numCache>
                <c:formatCode>General</c:formatCode>
                <c:ptCount val="23"/>
                <c:pt idx="0">
                  <c:v>-0.36130000000000001</c:v>
                </c:pt>
                <c:pt idx="1">
                  <c:v>-0.32679999999999998</c:v>
                </c:pt>
                <c:pt idx="2">
                  <c:v>-0.28079999999999999</c:v>
                </c:pt>
                <c:pt idx="3">
                  <c:v>-0.20030000000000001</c:v>
                </c:pt>
                <c:pt idx="4">
                  <c:v>-0.11990000000000001</c:v>
                </c:pt>
                <c:pt idx="5">
                  <c:v>-3.9399999999999998E-2</c:v>
                </c:pt>
                <c:pt idx="6">
                  <c:v>4.1099999999999998E-2</c:v>
                </c:pt>
                <c:pt idx="7">
                  <c:v>0.1216</c:v>
                </c:pt>
                <c:pt idx="8">
                  <c:v>0.20200000000000001</c:v>
                </c:pt>
                <c:pt idx="9">
                  <c:v>0.22900000000000001</c:v>
                </c:pt>
                <c:pt idx="10">
                  <c:v>0.28249999999999997</c:v>
                </c:pt>
                <c:pt idx="11">
                  <c:v>0.36299999999999999</c:v>
                </c:pt>
                <c:pt idx="12">
                  <c:v>0.44340000000000002</c:v>
                </c:pt>
                <c:pt idx="13">
                  <c:v>0.52390000000000003</c:v>
                </c:pt>
                <c:pt idx="14">
                  <c:v>0.60440000000000005</c:v>
                </c:pt>
                <c:pt idx="15">
                  <c:v>0.68489999999999995</c:v>
                </c:pt>
                <c:pt idx="16">
                  <c:v>0.76529999999999998</c:v>
                </c:pt>
                <c:pt idx="17">
                  <c:v>0.8458</c:v>
                </c:pt>
                <c:pt idx="18">
                  <c:v>0.92630000000000001</c:v>
                </c:pt>
                <c:pt idx="19">
                  <c:v>1.0067999999999999</c:v>
                </c:pt>
                <c:pt idx="20">
                  <c:v>1.0871999999999999</c:v>
                </c:pt>
                <c:pt idx="21">
                  <c:v>1.1677</c:v>
                </c:pt>
                <c:pt idx="22">
                  <c:v>1.2482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ConditionalEffect!$G$90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ConditionalEffect!$G$91:$G$113</c:f>
              <c:numCache>
                <c:formatCode>General</c:formatCode>
                <c:ptCount val="23"/>
                <c:pt idx="0">
                  <c:v>-0.70209999999999995</c:v>
                </c:pt>
                <c:pt idx="1">
                  <c:v>-0.65359999999999996</c:v>
                </c:pt>
                <c:pt idx="2">
                  <c:v>-0.5897</c:v>
                </c:pt>
                <c:pt idx="3">
                  <c:v>-0.48049999999999998</c:v>
                </c:pt>
                <c:pt idx="4">
                  <c:v>-0.37559999999999999</c:v>
                </c:pt>
                <c:pt idx="5">
                  <c:v>-0.2762</c:v>
                </c:pt>
                <c:pt idx="6">
                  <c:v>-0.1837</c:v>
                </c:pt>
                <c:pt idx="7">
                  <c:v>-9.9400000000000002E-2</c:v>
                </c:pt>
                <c:pt idx="8">
                  <c:v>-2.35E-2</c:v>
                </c:pt>
                <c:pt idx="9">
                  <c:v>0</c:v>
                </c:pt>
                <c:pt idx="10">
                  <c:v>4.4299999999999999E-2</c:v>
                </c:pt>
                <c:pt idx="11">
                  <c:v>0.1052</c:v>
                </c:pt>
                <c:pt idx="12">
                  <c:v>0.1608</c:v>
                </c:pt>
                <c:pt idx="13">
                  <c:v>0.2122</c:v>
                </c:pt>
                <c:pt idx="14">
                  <c:v>0.26050000000000001</c:v>
                </c:pt>
                <c:pt idx="15">
                  <c:v>0.30659999999999998</c:v>
                </c:pt>
                <c:pt idx="16">
                  <c:v>0.35089999999999999</c:v>
                </c:pt>
                <c:pt idx="17">
                  <c:v>0.39389999999999997</c:v>
                </c:pt>
                <c:pt idx="18">
                  <c:v>0.43590000000000001</c:v>
                </c:pt>
                <c:pt idx="19">
                  <c:v>0.47710000000000002</c:v>
                </c:pt>
                <c:pt idx="20">
                  <c:v>0.51759999999999995</c:v>
                </c:pt>
                <c:pt idx="21">
                  <c:v>0.55769999999999997</c:v>
                </c:pt>
                <c:pt idx="22">
                  <c:v>0.59740000000000004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Disaster Cause Framing on Strength of Justification for Withholding Aid at values of the moderator Climate Change Skepticism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620214</xdr:colOff>
      <xdr:row>0</xdr:row>
      <xdr:rowOff>0</xdr:rowOff>
    </xdr:from>
    <xdr:to>
      <xdr:col>16</xdr:col>
      <xdr:colOff>163014</xdr:colOff>
      <xdr:row>6</xdr:row>
      <xdr:rowOff>125413</xdr:rowOff>
    </xdr:to>
    <xdr:sp macro="" textlink="">
      <xdr:nvSpPr>
        <xdr:cNvPr id="23" name="Title 4">
          <a:extLst>
            <a:ext uri="{FF2B5EF4-FFF2-40B4-BE49-F238E27FC236}">
              <a16:creationId xmlns:a16="http://schemas.microsoft.com/office/drawing/2014/main" id="{CAA509F9-41C5-4FC4-AC3A-3A340C3AF3BF}"/>
            </a:ext>
          </a:extLst>
        </xdr:cNvPr>
        <xdr:cNvSpPr>
          <a:spLocks noGrp="1"/>
        </xdr:cNvSpPr>
      </xdr:nvSpPr>
      <xdr:spPr>
        <a:xfrm>
          <a:off x="620214" y="0"/>
          <a:ext cx="10515600" cy="1325563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Model 1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620214</xdr:colOff>
      <xdr:row>6</xdr:row>
      <xdr:rowOff>115888</xdr:rowOff>
    </xdr:from>
    <xdr:to>
      <xdr:col>8</xdr:col>
      <xdr:colOff>291601</xdr:colOff>
      <xdr:row>10</xdr:row>
      <xdr:rowOff>139700</xdr:rowOff>
    </xdr:to>
    <xdr:sp macro="" textlink="">
      <xdr:nvSpPr>
        <xdr:cNvPr id="24" name="Text Placeholder 5">
          <a:extLst>
            <a:ext uri="{FF2B5EF4-FFF2-40B4-BE49-F238E27FC236}">
              <a16:creationId xmlns:a16="http://schemas.microsoft.com/office/drawing/2014/main" id="{61CC9303-37FA-4FBE-A83B-71F3DC336514}"/>
            </a:ext>
          </a:extLst>
        </xdr:cNvPr>
        <xdr:cNvSpPr>
          <a:spLocks noGrp="1"/>
        </xdr:cNvSpPr>
      </xdr:nvSpPr>
      <xdr:spPr>
        <a:xfrm>
          <a:off x="620214" y="1316038"/>
          <a:ext cx="5157787" cy="823912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Conceptual form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466226</xdr:colOff>
      <xdr:row>6</xdr:row>
      <xdr:rowOff>115888</xdr:rowOff>
    </xdr:from>
    <xdr:to>
      <xdr:col>16</xdr:col>
      <xdr:colOff>163014</xdr:colOff>
      <xdr:row>10</xdr:row>
      <xdr:rowOff>139700</xdr:rowOff>
    </xdr:to>
    <xdr:sp macro="" textlink="">
      <xdr:nvSpPr>
        <xdr:cNvPr id="25" name="Text Placeholder 7">
          <a:extLst>
            <a:ext uri="{FF2B5EF4-FFF2-40B4-BE49-F238E27FC236}">
              <a16:creationId xmlns:a16="http://schemas.microsoft.com/office/drawing/2014/main" id="{1B0E2A18-9998-4813-9ED1-AC92936798D2}"/>
            </a:ext>
          </a:extLst>
        </xdr:cNvPr>
        <xdr:cNvSpPr>
          <a:spLocks noGrp="1"/>
        </xdr:cNvSpPr>
      </xdr:nvSpPr>
      <xdr:spPr>
        <a:xfrm>
          <a:off x="5952626" y="1316038"/>
          <a:ext cx="5183188" cy="823912"/>
        </a:xfrm>
        <a:prstGeom prst="rect">
          <a:avLst/>
        </a:prstGeom>
      </xdr:spPr>
      <xdr:txBody>
        <a:bodyPr vert="horz" wrap="square" lIns="91440" tIns="45720" rIns="91440" bIns="45720" rtlCol="0" anchor="b">
          <a:normAutofit/>
        </a:bodyPr>
        <a:lstStyle>
          <a:lvl1pPr marL="0" indent="0" algn="l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b="1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Statistical form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471588</xdr:colOff>
      <xdr:row>16</xdr:row>
      <xdr:rowOff>83276</xdr:rowOff>
    </xdr:from>
    <xdr:to>
      <xdr:col>4</xdr:col>
      <xdr:colOff>268260</xdr:colOff>
      <xdr:row>18</xdr:row>
      <xdr:rowOff>27849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F1DEA35-B9C2-4787-8F02-F1B96405F8EC}"/>
            </a:ext>
          </a:extLst>
        </xdr:cNvPr>
        <xdr:cNvSpPr/>
      </xdr:nvSpPr>
      <xdr:spPr>
        <a:xfrm>
          <a:off x="2528988" y="3283676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571146</xdr:colOff>
      <xdr:row>21</xdr:row>
      <xdr:rowOff>146855</xdr:rowOff>
    </xdr:from>
    <xdr:to>
      <xdr:col>6</xdr:col>
      <xdr:colOff>367818</xdr:colOff>
      <xdr:row>23</xdr:row>
      <xdr:rowOff>91428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52A4F20-7E08-4D75-97A4-305505DD6EA0}"/>
            </a:ext>
          </a:extLst>
        </xdr:cNvPr>
        <xdr:cNvSpPr/>
      </xdr:nvSpPr>
      <xdr:spPr>
        <a:xfrm>
          <a:off x="4000146" y="4347380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433297</xdr:colOff>
      <xdr:row>21</xdr:row>
      <xdr:rowOff>146855</xdr:rowOff>
    </xdr:from>
    <xdr:to>
      <xdr:col>2</xdr:col>
      <xdr:colOff>229969</xdr:colOff>
      <xdr:row>23</xdr:row>
      <xdr:rowOff>91428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82500CA4-37BA-40FB-8DDF-81FF4F59A494}"/>
            </a:ext>
          </a:extLst>
        </xdr:cNvPr>
        <xdr:cNvSpPr/>
      </xdr:nvSpPr>
      <xdr:spPr>
        <a:xfrm>
          <a:off x="1119097" y="4347380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27024</xdr:colOff>
      <xdr:row>18</xdr:row>
      <xdr:rowOff>27849</xdr:rowOff>
    </xdr:from>
    <xdr:to>
      <xdr:col>4</xdr:col>
      <xdr:colOff>27024</xdr:colOff>
      <xdr:row>22</xdr:row>
      <xdr:rowOff>119142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CD6720A4-530F-4BBB-BC82-E7E9F2667C4D}"/>
            </a:ext>
          </a:extLst>
        </xdr:cNvPr>
        <xdr:cNvCxnSpPr>
          <a:cxnSpLocks/>
          <a:stCxn id="26" idx="2"/>
        </xdr:cNvCxnSpPr>
      </xdr:nvCxnSpPr>
      <xdr:spPr>
        <a:xfrm>
          <a:off x="2770224" y="3628299"/>
          <a:ext cx="0" cy="8913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229969</xdr:colOff>
      <xdr:row>22</xdr:row>
      <xdr:rowOff>119142</xdr:rowOff>
    </xdr:from>
    <xdr:to>
      <xdr:col>5</xdr:col>
      <xdr:colOff>571146</xdr:colOff>
      <xdr:row>22</xdr:row>
      <xdr:rowOff>119142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A53F7ECF-774A-4F68-84B5-E3B69518C122}"/>
            </a:ext>
          </a:extLst>
        </xdr:cNvPr>
        <xdr:cNvCxnSpPr>
          <a:stCxn id="28" idx="3"/>
          <a:endCxn id="27" idx="1"/>
        </xdr:cNvCxnSpPr>
      </xdr:nvCxnSpPr>
      <xdr:spPr>
        <a:xfrm>
          <a:off x="1601569" y="4519692"/>
          <a:ext cx="2398577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159211</xdr:colOff>
      <xdr:row>14</xdr:row>
      <xdr:rowOff>112088</xdr:rowOff>
    </xdr:from>
    <xdr:to>
      <xdr:col>7</xdr:col>
      <xdr:colOff>165482</xdr:colOff>
      <xdr:row>16</xdr:row>
      <xdr:rowOff>81370</xdr:rowOff>
    </xdr:to>
    <xdr:sp macro="" textlink="">
      <xdr:nvSpPr>
        <xdr:cNvPr id="31" name="TextBox 33">
          <a:extLst>
            <a:ext uri="{FF2B5EF4-FFF2-40B4-BE49-F238E27FC236}">
              <a16:creationId xmlns:a16="http://schemas.microsoft.com/office/drawing/2014/main" id="{F173D42E-0FDE-4814-AE84-F59CDE4380C3}"/>
            </a:ext>
          </a:extLst>
        </xdr:cNvPr>
        <xdr:cNvSpPr txBox="1"/>
      </xdr:nvSpPr>
      <xdr:spPr>
        <a:xfrm>
          <a:off x="2216611" y="2912438"/>
          <a:ext cx="2749471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Climate Change Skepticism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21</xdr:row>
      <xdr:rowOff>121837</xdr:rowOff>
    </xdr:from>
    <xdr:to>
      <xdr:col>1</xdr:col>
      <xdr:colOff>559101</xdr:colOff>
      <xdr:row>26</xdr:row>
      <xdr:rowOff>54327</xdr:rowOff>
    </xdr:to>
    <xdr:sp macro="" textlink="">
      <xdr:nvSpPr>
        <xdr:cNvPr id="32" name="TextBox 34">
          <a:extLst>
            <a:ext uri="{FF2B5EF4-FFF2-40B4-BE49-F238E27FC236}">
              <a16:creationId xmlns:a16="http://schemas.microsoft.com/office/drawing/2014/main" id="{CC2A0BF2-5629-4069-B882-160DB90C2D8C}"/>
            </a:ext>
          </a:extLst>
        </xdr:cNvPr>
        <xdr:cNvSpPr txBox="1"/>
      </xdr:nvSpPr>
      <xdr:spPr>
        <a:xfrm>
          <a:off x="0" y="4322362"/>
          <a:ext cx="1244901" cy="93261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Disaster Cause Framing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434420</xdr:colOff>
      <xdr:row>21</xdr:row>
      <xdr:rowOff>131123</xdr:rowOff>
    </xdr:from>
    <xdr:to>
      <xdr:col>8</xdr:col>
      <xdr:colOff>487690</xdr:colOff>
      <xdr:row>29</xdr:row>
      <xdr:rowOff>8251</xdr:rowOff>
    </xdr:to>
    <xdr:sp macro="" textlink="">
      <xdr:nvSpPr>
        <xdr:cNvPr id="33" name="TextBox 35">
          <a:extLst>
            <a:ext uri="{FF2B5EF4-FFF2-40B4-BE49-F238E27FC236}">
              <a16:creationId xmlns:a16="http://schemas.microsoft.com/office/drawing/2014/main" id="{E2C171C2-B46D-486E-816E-056D3CC29FE6}"/>
            </a:ext>
          </a:extLst>
        </xdr:cNvPr>
        <xdr:cNvSpPr txBox="1"/>
      </xdr:nvSpPr>
      <xdr:spPr>
        <a:xfrm>
          <a:off x="4549220" y="4331648"/>
          <a:ext cx="1424870" cy="147732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>
              <a:latin typeface="Times New Roman" panose="02020603050405020304" pitchFamily="18" charset="0"/>
              <a:cs typeface="Times New Roman" panose="02020603050405020304" pitchFamily="18" charset="0"/>
            </a:rPr>
            <a:t>Strength of Justification for Withholding Aid</a:t>
          </a:r>
          <a:endParaRPr lang="en-NL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282473</xdr:colOff>
      <xdr:row>26</xdr:row>
      <xdr:rowOff>4866</xdr:rowOff>
    </xdr:from>
    <xdr:to>
      <xdr:col>11</xdr:col>
      <xdr:colOff>188387</xdr:colOff>
      <xdr:row>27</xdr:row>
      <xdr:rowOff>149464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DE202F82-06A5-455B-855A-441202D9BDB5}"/>
            </a:ext>
          </a:extLst>
        </xdr:cNvPr>
        <xdr:cNvSpPr/>
      </xdr:nvSpPr>
      <xdr:spPr>
        <a:xfrm>
          <a:off x="7140473" y="5205516"/>
          <a:ext cx="591714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XW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614265</xdr:colOff>
      <xdr:row>21</xdr:row>
      <xdr:rowOff>121837</xdr:rowOff>
    </xdr:from>
    <xdr:to>
      <xdr:col>15</xdr:col>
      <xdr:colOff>410937</xdr:colOff>
      <xdr:row>23</xdr:row>
      <xdr:rowOff>66410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94223A9-ACE1-44CC-A887-E4C8F8EA6105}"/>
            </a:ext>
          </a:extLst>
        </xdr:cNvPr>
        <xdr:cNvSpPr/>
      </xdr:nvSpPr>
      <xdr:spPr>
        <a:xfrm>
          <a:off x="10215465" y="4322362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282473</xdr:colOff>
      <xdr:row>16</xdr:row>
      <xdr:rowOff>166498</xdr:rowOff>
    </xdr:from>
    <xdr:to>
      <xdr:col>11</xdr:col>
      <xdr:colOff>79145</xdr:colOff>
      <xdr:row>18</xdr:row>
      <xdr:rowOff>111071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C3546C49-F78B-4E17-B557-FDBFF54D9AAB}"/>
            </a:ext>
          </a:extLst>
        </xdr:cNvPr>
        <xdr:cNvSpPr/>
      </xdr:nvSpPr>
      <xdr:spPr>
        <a:xfrm>
          <a:off x="7140473" y="3366898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282473</xdr:colOff>
      <xdr:row>21</xdr:row>
      <xdr:rowOff>141030</xdr:rowOff>
    </xdr:from>
    <xdr:to>
      <xdr:col>11</xdr:col>
      <xdr:colOff>79145</xdr:colOff>
      <xdr:row>23</xdr:row>
      <xdr:rowOff>85603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33ADF42D-4763-496B-8424-81A133B61623}"/>
            </a:ext>
          </a:extLst>
        </xdr:cNvPr>
        <xdr:cNvSpPr/>
      </xdr:nvSpPr>
      <xdr:spPr>
        <a:xfrm>
          <a:off x="7140473" y="4341555"/>
          <a:ext cx="482472" cy="3446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i="1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W</a:t>
          </a:r>
          <a:endParaRPr lang="en-NL" i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188387</xdr:colOff>
      <xdr:row>22</xdr:row>
      <xdr:rowOff>94124</xdr:rowOff>
    </xdr:from>
    <xdr:to>
      <xdr:col>14</xdr:col>
      <xdr:colOff>614265</xdr:colOff>
      <xdr:row>26</xdr:row>
      <xdr:rowOff>177178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1364AF11-FD61-42F6-BDA2-714B5B65D3B2}"/>
            </a:ext>
          </a:extLst>
        </xdr:cNvPr>
        <xdr:cNvCxnSpPr>
          <a:cxnSpLocks/>
          <a:stCxn id="34" idx="3"/>
          <a:endCxn id="35" idx="1"/>
        </xdr:cNvCxnSpPr>
      </xdr:nvCxnSpPr>
      <xdr:spPr>
        <a:xfrm flipV="1">
          <a:off x="7732187" y="4494674"/>
          <a:ext cx="2483278" cy="88315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79145</xdr:colOff>
      <xdr:row>17</xdr:row>
      <xdr:rowOff>138785</xdr:rowOff>
    </xdr:from>
    <xdr:to>
      <xdr:col>14</xdr:col>
      <xdr:colOff>614265</xdr:colOff>
      <xdr:row>22</xdr:row>
      <xdr:rowOff>94124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44163E84-3FC4-4FBD-B834-9F0BD5479F61}"/>
            </a:ext>
          </a:extLst>
        </xdr:cNvPr>
        <xdr:cNvCxnSpPr>
          <a:stCxn id="36" idx="3"/>
          <a:endCxn id="35" idx="1"/>
        </xdr:cNvCxnSpPr>
      </xdr:nvCxnSpPr>
      <xdr:spPr>
        <a:xfrm>
          <a:off x="7622945" y="3539210"/>
          <a:ext cx="2592520" cy="95546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152512</xdr:colOff>
      <xdr:row>20</xdr:row>
      <xdr:rowOff>86752</xdr:rowOff>
    </xdr:from>
    <xdr:to>
      <xdr:col>13</xdr:col>
      <xdr:colOff>58426</xdr:colOff>
      <xdr:row>22</xdr:row>
      <xdr:rowOff>56034</xdr:rowOff>
    </xdr:to>
    <xdr:sp macro="" textlink="">
      <xdr:nvSpPr>
        <xdr:cNvPr id="40" name="TextBox 55">
          <a:extLst>
            <a:ext uri="{FF2B5EF4-FFF2-40B4-BE49-F238E27FC236}">
              <a16:creationId xmlns:a16="http://schemas.microsoft.com/office/drawing/2014/main" id="{B603A779-C438-4A61-A6B8-6626440D64BA}"/>
            </a:ext>
          </a:extLst>
        </xdr:cNvPr>
        <xdr:cNvSpPr txBox="1"/>
      </xdr:nvSpPr>
      <xdr:spPr>
        <a:xfrm>
          <a:off x="8382112" y="4087252"/>
          <a:ext cx="5917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i="1"/>
            <a:t>b</a:t>
          </a:r>
          <a:r>
            <a:rPr lang="en-US" i="1" baseline="-25000"/>
            <a:t>2</a:t>
          </a:r>
          <a:endParaRPr lang="en-NL" i="1" baseline="-25000"/>
        </a:p>
      </xdr:txBody>
    </xdr:sp>
    <xdr:clientData/>
  </xdr:twoCellAnchor>
  <xdr:twoCellAnchor>
    <xdr:from>
      <xdr:col>11</xdr:col>
      <xdr:colOff>79145</xdr:colOff>
      <xdr:row>22</xdr:row>
      <xdr:rowOff>94124</xdr:rowOff>
    </xdr:from>
    <xdr:to>
      <xdr:col>14</xdr:col>
      <xdr:colOff>614265</xdr:colOff>
      <xdr:row>22</xdr:row>
      <xdr:rowOff>113317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0D3FBCCA-41CC-4C00-AB7A-ED6B5A453180}"/>
            </a:ext>
          </a:extLst>
        </xdr:cNvPr>
        <xdr:cNvCxnSpPr>
          <a:cxnSpLocks/>
          <a:stCxn id="37" idx="3"/>
          <a:endCxn id="35" idx="1"/>
        </xdr:cNvCxnSpPr>
      </xdr:nvCxnSpPr>
      <xdr:spPr>
        <a:xfrm flipV="1">
          <a:off x="7622945" y="4494674"/>
          <a:ext cx="2592520" cy="1919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491200</xdr:colOff>
      <xdr:row>17</xdr:row>
      <xdr:rowOff>164376</xdr:rowOff>
    </xdr:from>
    <xdr:to>
      <xdr:col>13</xdr:col>
      <xdr:colOff>397114</xdr:colOff>
      <xdr:row>19</xdr:row>
      <xdr:rowOff>133658</xdr:rowOff>
    </xdr:to>
    <xdr:sp macro="" textlink="">
      <xdr:nvSpPr>
        <xdr:cNvPr id="42" name="TextBox 77">
          <a:extLst>
            <a:ext uri="{FF2B5EF4-FFF2-40B4-BE49-F238E27FC236}">
              <a16:creationId xmlns:a16="http://schemas.microsoft.com/office/drawing/2014/main" id="{0FD148E5-08C9-42BB-B523-1458DF44CB6A}"/>
            </a:ext>
          </a:extLst>
        </xdr:cNvPr>
        <xdr:cNvSpPr txBox="1"/>
      </xdr:nvSpPr>
      <xdr:spPr>
        <a:xfrm>
          <a:off x="8720800" y="3564801"/>
          <a:ext cx="5917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i="1"/>
            <a:t>b</a:t>
          </a:r>
          <a:r>
            <a:rPr lang="en-US" i="1" baseline="-25000"/>
            <a:t>1</a:t>
          </a:r>
          <a:endParaRPr lang="en-NL" i="1" baseline="-25000"/>
        </a:p>
      </xdr:txBody>
    </xdr:sp>
    <xdr:clientData/>
  </xdr:twoCellAnchor>
  <xdr:twoCellAnchor>
    <xdr:from>
      <xdr:col>12</xdr:col>
      <xdr:colOff>435908</xdr:colOff>
      <xdr:row>23</xdr:row>
      <xdr:rowOff>3428</xdr:rowOff>
    </xdr:from>
    <xdr:to>
      <xdr:col>13</xdr:col>
      <xdr:colOff>341822</xdr:colOff>
      <xdr:row>24</xdr:row>
      <xdr:rowOff>172735</xdr:rowOff>
    </xdr:to>
    <xdr:sp macro="" textlink="">
      <xdr:nvSpPr>
        <xdr:cNvPr id="43" name="TextBox 78">
          <a:extLst>
            <a:ext uri="{FF2B5EF4-FFF2-40B4-BE49-F238E27FC236}">
              <a16:creationId xmlns:a16="http://schemas.microsoft.com/office/drawing/2014/main" id="{C62030AB-F932-461F-BD77-EA52892AC20A}"/>
            </a:ext>
          </a:extLst>
        </xdr:cNvPr>
        <xdr:cNvSpPr txBox="1"/>
      </xdr:nvSpPr>
      <xdr:spPr>
        <a:xfrm>
          <a:off x="8665508" y="4604003"/>
          <a:ext cx="59171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N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i="1"/>
            <a:t>b</a:t>
          </a:r>
          <a:r>
            <a:rPr lang="en-US" i="1" baseline="-25000"/>
            <a:t>3</a:t>
          </a:r>
          <a:endParaRPr lang="en-NL" i="1" baseline="-25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865AEB4-622B-4455-9354-5762FB9F1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F552-F344-4865-9056-4F2A1947AAB9}">
  <dimension ref="A1"/>
  <sheetViews>
    <sheetView tabSelected="1" workbookViewId="0">
      <selection activeCell="U33" sqref="U33"/>
    </sheetView>
  </sheetViews>
  <sheetFormatPr defaultRowHeight="15.75" x14ac:dyDescent="0.5"/>
  <cols>
    <col min="1" max="16384" width="9" style="4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748D-03F5-41A1-B2D8-3D2A60C800EA}">
  <dimension ref="B1:F47"/>
  <sheetViews>
    <sheetView zoomScale="80" zoomScaleNormal="80" workbookViewId="0">
      <selection activeCell="B22" sqref="B22:B27"/>
    </sheetView>
  </sheetViews>
  <sheetFormatPr defaultRowHeight="15.75" x14ac:dyDescent="0.5"/>
  <cols>
    <col min="1" max="1" width="5.25" style="22" customWidth="1"/>
    <col min="2" max="2" width="16.5" style="22" customWidth="1"/>
    <col min="3" max="3" width="10.75" style="22" customWidth="1"/>
    <col min="4" max="4" width="17.625" style="22" customWidth="1"/>
    <col min="5" max="5" width="12.25" style="22" customWidth="1"/>
    <col min="6" max="6" width="11.5" style="22" customWidth="1"/>
    <col min="7" max="7" width="12" style="22" customWidth="1"/>
    <col min="8" max="9" width="13.25" style="22" customWidth="1"/>
    <col min="10" max="16384" width="9" style="22"/>
  </cols>
  <sheetData>
    <row r="1" spans="2:6" ht="18" x14ac:dyDescent="0.55000000000000004">
      <c r="B1" s="17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23"/>
    </row>
    <row r="3" spans="2:6" x14ac:dyDescent="0.5">
      <c r="B3" s="24" t="s">
        <v>25</v>
      </c>
      <c r="C3" s="25"/>
      <c r="D3" s="25"/>
      <c r="E3" s="25"/>
      <c r="F3" s="26"/>
    </row>
    <row r="4" spans="2:6" ht="94.15" customHeight="1" thickBot="1" x14ac:dyDescent="0.55000000000000004">
      <c r="B4" s="59" t="s">
        <v>89</v>
      </c>
      <c r="C4" s="60"/>
      <c r="D4" s="60"/>
      <c r="E4" s="60"/>
      <c r="F4" s="61"/>
    </row>
    <row r="5" spans="2:6" x14ac:dyDescent="0.5">
      <c r="B5" s="27"/>
      <c r="C5" s="28"/>
    </row>
    <row r="6" spans="2:6" x14ac:dyDescent="0.5">
      <c r="B6" s="23" t="s">
        <v>30</v>
      </c>
      <c r="C6" s="29"/>
    </row>
    <row r="7" spans="2:6" x14ac:dyDescent="0.5">
      <c r="B7" s="29" t="s">
        <v>26</v>
      </c>
      <c r="C7" s="20" t="s">
        <v>51</v>
      </c>
      <c r="D7" s="20"/>
      <c r="E7" s="20"/>
    </row>
    <row r="8" spans="2:6" x14ac:dyDescent="0.5">
      <c r="B8" s="29" t="s">
        <v>63</v>
      </c>
      <c r="C8" s="50" t="s">
        <v>50</v>
      </c>
      <c r="D8" s="20"/>
      <c r="E8" s="20"/>
    </row>
    <row r="9" spans="2:6" x14ac:dyDescent="0.5">
      <c r="B9" s="29" t="s">
        <v>27</v>
      </c>
      <c r="C9" s="50" t="s">
        <v>49</v>
      </c>
      <c r="D9" s="20"/>
      <c r="E9" s="20"/>
    </row>
    <row r="10" spans="2:6" x14ac:dyDescent="0.5">
      <c r="B10" s="27"/>
      <c r="C10" s="28"/>
    </row>
    <row r="11" spans="2:6" x14ac:dyDescent="0.5">
      <c r="B11" s="23" t="s">
        <v>31</v>
      </c>
    </row>
    <row r="12" spans="2:6" x14ac:dyDescent="0.5">
      <c r="B12" s="20" t="s">
        <v>48</v>
      </c>
      <c r="C12" s="20"/>
    </row>
    <row r="13" spans="2:6" x14ac:dyDescent="0.5">
      <c r="B13" s="20" t="s">
        <v>43</v>
      </c>
      <c r="C13" s="20"/>
    </row>
    <row r="14" spans="2:6" x14ac:dyDescent="0.5">
      <c r="B14" s="20" t="s">
        <v>44</v>
      </c>
      <c r="C14" s="20"/>
    </row>
    <row r="15" spans="2:6" x14ac:dyDescent="0.5">
      <c r="B15" s="20" t="s">
        <v>45</v>
      </c>
      <c r="C15" s="20"/>
    </row>
    <row r="16" spans="2:6" x14ac:dyDescent="0.5">
      <c r="B16" s="20" t="s">
        <v>46</v>
      </c>
      <c r="C16" s="20"/>
    </row>
    <row r="17" spans="2:5" x14ac:dyDescent="0.5">
      <c r="B17" s="20" t="s">
        <v>47</v>
      </c>
      <c r="C17" s="20"/>
    </row>
    <row r="18" spans="2:5" x14ac:dyDescent="0.5">
      <c r="B18" s="20"/>
      <c r="C18" s="20"/>
    </row>
    <row r="19" spans="2:5" x14ac:dyDescent="0.5">
      <c r="B19" s="20"/>
      <c r="C19" s="20"/>
    </row>
    <row r="20" spans="2:5" x14ac:dyDescent="0.5">
      <c r="B20" s="20"/>
      <c r="C20" s="20"/>
    </row>
    <row r="22" spans="2:5" x14ac:dyDescent="0.5">
      <c r="B22" s="22" t="str">
        <f>TRIM(SUBSTITUTE(B12,CHAR(202)," "))</f>
        <v>.0000 1.5920 2.6188</v>
      </c>
      <c r="C22" s="21" t="str">
        <f>RIGHT(B22, LEN(B22)-FIND(" ",B22))</f>
        <v>1.5920 2.6188</v>
      </c>
      <c r="D22" s="21" t="str">
        <f>RIGHT(C22, LEN(C22)-FIND(" ",C22))</f>
        <v>2.6188</v>
      </c>
    </row>
    <row r="23" spans="2:5" x14ac:dyDescent="0.5">
      <c r="B23" s="22" t="str">
        <f t="shared" ref="B23:B27" si="0">TRIM(SUBSTITUTE(B13,CHAR(202)," "))</f>
        <v>1.0000 1.5920 2.3766</v>
      </c>
      <c r="C23" s="21" t="str">
        <f t="shared" ref="C23:C27" si="1">RIGHT(B23, LEN(B23)-FIND(" ",B23))</f>
        <v>1.5920 2.3766</v>
      </c>
      <c r="D23" s="21" t="str">
        <f>RIGHT(C23, LEN(C23)-FIND(" ",C23))</f>
        <v>2.3766</v>
      </c>
    </row>
    <row r="24" spans="2:5" x14ac:dyDescent="0.5">
      <c r="B24" s="22" t="str">
        <f t="shared" si="0"/>
        <v>.0000 2.8000 2.7458</v>
      </c>
      <c r="C24" s="21" t="str">
        <f t="shared" si="1"/>
        <v>2.8000 2.7458</v>
      </c>
      <c r="D24" s="21" t="str">
        <f>RIGHT(C24, LEN(C24)-FIND(" ",C24))</f>
        <v>2.7458</v>
      </c>
    </row>
    <row r="25" spans="2:5" x14ac:dyDescent="0.5">
      <c r="B25" s="22" t="str">
        <f t="shared" si="0"/>
        <v>1.0000 2.8000 2.7466</v>
      </c>
      <c r="C25" s="21" t="str">
        <f t="shared" si="1"/>
        <v>2.8000 2.7466</v>
      </c>
      <c r="D25" s="21" t="str">
        <f>RIGHT(C25, LEN(C25)-FIND(" ",C25))</f>
        <v>2.7466</v>
      </c>
    </row>
    <row r="26" spans="2:5" x14ac:dyDescent="0.5">
      <c r="B26" s="22" t="str">
        <f t="shared" si="0"/>
        <v>.0000 5.2000 2.9980</v>
      </c>
      <c r="C26" s="21" t="str">
        <f t="shared" si="1"/>
        <v>5.2000 2.9980</v>
      </c>
      <c r="D26" s="21" t="str">
        <f>RIGHT(C26, LEN(C26)-FIND(" ",C26))</f>
        <v>2.9980</v>
      </c>
    </row>
    <row r="27" spans="2:5" x14ac:dyDescent="0.5">
      <c r="B27" s="22" t="str">
        <f t="shared" si="0"/>
        <v>1.0000 5.2000 3.4816</v>
      </c>
      <c r="C27" s="21" t="str">
        <f t="shared" si="1"/>
        <v>5.2000 3.4816</v>
      </c>
      <c r="D27" s="21" t="str">
        <f>RIGHT(C27, LEN(C27)-FIND(" ",C27))</f>
        <v>3.4816</v>
      </c>
    </row>
    <row r="28" spans="2:5" x14ac:dyDescent="0.5">
      <c r="B28" s="22" t="str">
        <f t="shared" ref="B22:B30" si="2">TRIM(SUBSTITUTE(B18,CHAR(160)," "))</f>
        <v/>
      </c>
      <c r="C28" s="21"/>
      <c r="D28" s="21"/>
    </row>
    <row r="29" spans="2:5" x14ac:dyDescent="0.5">
      <c r="B29" s="22" t="str">
        <f t="shared" si="2"/>
        <v/>
      </c>
      <c r="C29" s="21"/>
      <c r="D29" s="21"/>
    </row>
    <row r="30" spans="2:5" x14ac:dyDescent="0.5">
      <c r="B30" s="22" t="str">
        <f t="shared" si="2"/>
        <v/>
      </c>
      <c r="C30" s="21"/>
      <c r="D30" s="21"/>
    </row>
    <row r="31" spans="2:5" x14ac:dyDescent="0.5">
      <c r="B31" s="22" t="str">
        <f t="shared" ref="B31" si="3">TRIM(SUBSTITUTE(B21,CHAR(160)," "))</f>
        <v/>
      </c>
      <c r="C31" s="21"/>
      <c r="D31" s="21"/>
    </row>
    <row r="32" spans="2:5" x14ac:dyDescent="0.5">
      <c r="B32" s="23" t="s">
        <v>28</v>
      </c>
      <c r="C32" s="21"/>
      <c r="D32" s="21"/>
      <c r="E32" s="21"/>
    </row>
    <row r="33" spans="2:6" x14ac:dyDescent="0.5">
      <c r="B33" s="21">
        <f t="shared" ref="B33:C38" si="4">ROUND(LEFT(B22,FIND(" ",B22)-1),4)</f>
        <v>0</v>
      </c>
      <c r="C33" s="21">
        <f t="shared" si="4"/>
        <v>1.5920000000000001</v>
      </c>
      <c r="D33" s="21">
        <f t="shared" ref="D33:D38" si="5">ROUND(D22,4)</f>
        <v>2.6187999999999998</v>
      </c>
      <c r="E33" s="22" t="s">
        <v>11</v>
      </c>
      <c r="F33" s="23" t="s">
        <v>12</v>
      </c>
    </row>
    <row r="34" spans="2:6" x14ac:dyDescent="0.5">
      <c r="B34" s="21">
        <f t="shared" si="4"/>
        <v>1</v>
      </c>
      <c r="C34" s="21">
        <f t="shared" si="4"/>
        <v>1.5920000000000001</v>
      </c>
      <c r="D34" s="21">
        <f t="shared" si="5"/>
        <v>2.3765999999999998</v>
      </c>
      <c r="E34" s="31" t="s">
        <v>11</v>
      </c>
      <c r="F34" s="23" t="s">
        <v>13</v>
      </c>
    </row>
    <row r="35" spans="2:6" x14ac:dyDescent="0.5">
      <c r="B35" s="21">
        <f t="shared" si="4"/>
        <v>0</v>
      </c>
      <c r="C35" s="21">
        <f t="shared" si="4"/>
        <v>2.8</v>
      </c>
      <c r="D35" s="21">
        <f t="shared" si="5"/>
        <v>2.7458</v>
      </c>
    </row>
    <row r="36" spans="2:6" x14ac:dyDescent="0.5">
      <c r="B36" s="21">
        <f t="shared" si="4"/>
        <v>1</v>
      </c>
      <c r="C36" s="21">
        <f t="shared" si="4"/>
        <v>2.8</v>
      </c>
      <c r="D36" s="21">
        <f t="shared" si="5"/>
        <v>2.7465999999999999</v>
      </c>
    </row>
    <row r="37" spans="2:6" x14ac:dyDescent="0.5">
      <c r="B37" s="21">
        <f t="shared" si="4"/>
        <v>0</v>
      </c>
      <c r="C37" s="21">
        <f t="shared" si="4"/>
        <v>5.2</v>
      </c>
      <c r="D37" s="21">
        <f t="shared" si="5"/>
        <v>2.9980000000000002</v>
      </c>
      <c r="E37" s="22" t="s">
        <v>11</v>
      </c>
      <c r="F37" s="23" t="s">
        <v>14</v>
      </c>
    </row>
    <row r="38" spans="2:6" x14ac:dyDescent="0.5">
      <c r="B38" s="21">
        <f t="shared" si="4"/>
        <v>1</v>
      </c>
      <c r="C38" s="21">
        <f t="shared" si="4"/>
        <v>5.2</v>
      </c>
      <c r="D38" s="21">
        <f t="shared" si="5"/>
        <v>3.4815999999999998</v>
      </c>
      <c r="E38" s="22" t="s">
        <v>11</v>
      </c>
      <c r="F38" s="23" t="s">
        <v>15</v>
      </c>
    </row>
    <row r="39" spans="2:6" x14ac:dyDescent="0.5">
      <c r="B39" s="21"/>
      <c r="C39" s="21"/>
      <c r="D39" s="21"/>
    </row>
    <row r="40" spans="2:6" x14ac:dyDescent="0.5">
      <c r="B40" s="21"/>
      <c r="C40" s="21"/>
      <c r="D40" s="21"/>
      <c r="F40" s="23"/>
    </row>
    <row r="41" spans="2:6" x14ac:dyDescent="0.5">
      <c r="B41" s="21"/>
      <c r="C41" s="21"/>
      <c r="D41" s="21"/>
    </row>
    <row r="44" spans="2:6" x14ac:dyDescent="0.5">
      <c r="B44" s="23" t="s">
        <v>29</v>
      </c>
    </row>
    <row r="45" spans="2:6" ht="47.25" x14ac:dyDescent="0.5">
      <c r="D45" s="56" t="str">
        <f>CONCATENATE("Without ",C7)</f>
        <v>Without Disaster Cause Framing</v>
      </c>
      <c r="E45" s="56" t="str">
        <f>CONCATENATE("With ", C7)</f>
        <v>With Disaster Cause Framing</v>
      </c>
    </row>
    <row r="46" spans="2:6" x14ac:dyDescent="0.5">
      <c r="C46" s="29" t="str">
        <f>CONCATENATE("Low ", C8)</f>
        <v>Low Climate Change Skepticism</v>
      </c>
      <c r="D46" s="20">
        <f>D33</f>
        <v>2.6187999999999998</v>
      </c>
      <c r="E46" s="20">
        <f>D34</f>
        <v>2.3765999999999998</v>
      </c>
    </row>
    <row r="47" spans="2:6" x14ac:dyDescent="0.5">
      <c r="C47" s="29" t="str">
        <f xml:space="preserve"> CONCATENATE("High ", C8)</f>
        <v>High Climate Change Skepticism</v>
      </c>
      <c r="D47" s="20">
        <f>D37</f>
        <v>2.9980000000000002</v>
      </c>
      <c r="E47" s="20">
        <f>D38</f>
        <v>3.4815999999999998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7"/>
  <sheetViews>
    <sheetView topLeftCell="A40" workbookViewId="0">
      <selection activeCell="B65" sqref="B65"/>
    </sheetView>
  </sheetViews>
  <sheetFormatPr defaultRowHeight="15.75" x14ac:dyDescent="0.5"/>
  <cols>
    <col min="1" max="1" width="2.6875" style="22" customWidth="1"/>
    <col min="2" max="2" width="11.875" style="22" customWidth="1"/>
    <col min="3" max="5" width="9" style="22"/>
    <col min="6" max="6" width="9.625" style="22" customWidth="1"/>
    <col min="7" max="7" width="11" style="22" customWidth="1"/>
    <col min="8" max="9" width="9" style="22"/>
    <col min="10" max="10" width="44.875" style="22" customWidth="1"/>
    <col min="11" max="16384" width="9" style="22"/>
  </cols>
  <sheetData>
    <row r="1" spans="2:9" ht="18" x14ac:dyDescent="0.55000000000000004">
      <c r="B1" s="17" t="str">
        <f>"Conditional effect of " &amp;C7 &amp;" on " &amp;C9 &amp;" at values of the moderator "&amp;C8</f>
        <v>Conditional effect of Disaster Cause Framing on Strength of Justification for Withholding Aid at values of the moderator Climate Change Skepticism</v>
      </c>
      <c r="H1" s="21"/>
    </row>
    <row r="2" spans="2:9" ht="16.149999999999999" thickBot="1" x14ac:dyDescent="0.55000000000000004">
      <c r="H2" s="21"/>
    </row>
    <row r="3" spans="2:9" x14ac:dyDescent="0.5">
      <c r="B3" s="24" t="s">
        <v>25</v>
      </c>
      <c r="C3" s="35"/>
      <c r="D3" s="35"/>
      <c r="E3" s="35"/>
      <c r="F3" s="35"/>
      <c r="G3" s="36"/>
      <c r="I3" s="23"/>
    </row>
    <row r="4" spans="2:9" ht="103.5" customHeight="1" thickBot="1" x14ac:dyDescent="0.55000000000000004">
      <c r="B4" s="59" t="s">
        <v>90</v>
      </c>
      <c r="C4" s="60"/>
      <c r="D4" s="60"/>
      <c r="E4" s="60"/>
      <c r="F4" s="60"/>
      <c r="G4" s="61"/>
      <c r="I4" s="23"/>
    </row>
    <row r="5" spans="2:9" x14ac:dyDescent="0.5">
      <c r="B5" s="32"/>
      <c r="C5" s="32"/>
      <c r="D5" s="32"/>
      <c r="E5" s="32"/>
      <c r="F5" s="32"/>
      <c r="I5" s="23"/>
    </row>
    <row r="6" spans="2:9" x14ac:dyDescent="0.5">
      <c r="B6" s="23" t="s">
        <v>30</v>
      </c>
      <c r="C6" s="32"/>
      <c r="D6" s="32"/>
      <c r="E6" s="32"/>
      <c r="F6" s="32"/>
      <c r="I6" s="23"/>
    </row>
    <row r="7" spans="2:9" x14ac:dyDescent="0.5">
      <c r="B7" s="41" t="s">
        <v>26</v>
      </c>
      <c r="C7" s="20" t="s">
        <v>51</v>
      </c>
      <c r="D7" s="51"/>
      <c r="E7" s="51"/>
      <c r="F7" s="51"/>
      <c r="I7" s="23"/>
    </row>
    <row r="8" spans="2:9" x14ac:dyDescent="0.5">
      <c r="B8" s="41" t="s">
        <v>33</v>
      </c>
      <c r="C8" s="50" t="s">
        <v>50</v>
      </c>
      <c r="D8" s="51"/>
      <c r="E8" s="51"/>
      <c r="F8" s="51"/>
      <c r="I8" s="23"/>
    </row>
    <row r="9" spans="2:9" x14ac:dyDescent="0.5">
      <c r="B9" s="41" t="s">
        <v>27</v>
      </c>
      <c r="C9" s="50" t="s">
        <v>49</v>
      </c>
      <c r="D9" s="51"/>
      <c r="E9" s="51"/>
      <c r="F9" s="51"/>
      <c r="I9" s="23"/>
    </row>
    <row r="10" spans="2:9" x14ac:dyDescent="0.5">
      <c r="B10" s="32"/>
      <c r="C10" s="32"/>
      <c r="D10" s="32"/>
      <c r="E10" s="32"/>
      <c r="F10" s="32"/>
      <c r="I10" s="23"/>
    </row>
    <row r="11" spans="2:9" x14ac:dyDescent="0.5">
      <c r="B11" s="23" t="s">
        <v>31</v>
      </c>
      <c r="C11" s="23"/>
      <c r="D11" s="23"/>
      <c r="E11" s="23"/>
      <c r="F11" s="23"/>
      <c r="G11" s="23"/>
      <c r="H11" s="21"/>
      <c r="I11" s="23"/>
    </row>
    <row r="12" spans="2:9" x14ac:dyDescent="0.5">
      <c r="B12" s="33" t="s">
        <v>64</v>
      </c>
      <c r="C12" s="18"/>
      <c r="D12" s="18"/>
      <c r="E12" s="18"/>
      <c r="F12" s="18"/>
      <c r="G12" s="19"/>
      <c r="H12" s="21"/>
      <c r="I12" s="23"/>
    </row>
    <row r="13" spans="2:9" x14ac:dyDescent="0.5">
      <c r="B13" s="33" t="s">
        <v>65</v>
      </c>
      <c r="C13" s="18"/>
      <c r="D13" s="18"/>
      <c r="E13" s="18"/>
      <c r="F13" s="18"/>
      <c r="G13" s="19"/>
      <c r="H13" s="40" t="s">
        <v>88</v>
      </c>
    </row>
    <row r="14" spans="2:9" x14ac:dyDescent="0.5">
      <c r="B14" s="33" t="s">
        <v>66</v>
      </c>
      <c r="C14" s="18"/>
      <c r="D14" s="18"/>
      <c r="E14" s="18"/>
      <c r="F14" s="18"/>
      <c r="G14" s="19"/>
      <c r="H14" s="21"/>
    </row>
    <row r="15" spans="2:9" x14ac:dyDescent="0.5">
      <c r="B15" s="33" t="s">
        <v>67</v>
      </c>
      <c r="C15" s="18"/>
      <c r="D15" s="18"/>
      <c r="E15" s="18"/>
      <c r="F15" s="18"/>
      <c r="G15" s="19"/>
      <c r="H15" s="21"/>
    </row>
    <row r="16" spans="2:9" x14ac:dyDescent="0.5">
      <c r="B16" s="33" t="s">
        <v>68</v>
      </c>
      <c r="C16" s="18"/>
      <c r="D16" s="18"/>
      <c r="E16" s="18"/>
      <c r="F16" s="18"/>
      <c r="G16" s="19"/>
      <c r="H16" s="21"/>
    </row>
    <row r="17" spans="2:8" x14ac:dyDescent="0.5">
      <c r="B17" s="33" t="s">
        <v>69</v>
      </c>
      <c r="C17" s="18"/>
      <c r="D17" s="18"/>
      <c r="E17" s="18"/>
      <c r="F17" s="18"/>
      <c r="G17" s="19"/>
      <c r="H17" s="21"/>
    </row>
    <row r="18" spans="2:8" x14ac:dyDescent="0.5">
      <c r="B18" s="33" t="s">
        <v>70</v>
      </c>
      <c r="C18" s="18"/>
      <c r="D18" s="18"/>
      <c r="E18" s="18"/>
      <c r="F18" s="18"/>
      <c r="G18" s="19"/>
      <c r="H18" s="21"/>
    </row>
    <row r="19" spans="2:8" x14ac:dyDescent="0.5">
      <c r="B19" s="33" t="s">
        <v>71</v>
      </c>
      <c r="C19" s="18"/>
      <c r="D19" s="18"/>
      <c r="E19" s="18"/>
      <c r="F19" s="18"/>
      <c r="G19" s="19"/>
      <c r="H19" s="21"/>
    </row>
    <row r="20" spans="2:8" x14ac:dyDescent="0.5">
      <c r="B20" s="33" t="s">
        <v>72</v>
      </c>
      <c r="C20" s="18"/>
      <c r="D20" s="18"/>
      <c r="E20" s="18"/>
      <c r="F20" s="18"/>
      <c r="G20" s="19"/>
      <c r="H20" s="21"/>
    </row>
    <row r="21" spans="2:8" x14ac:dyDescent="0.5">
      <c r="B21" s="33" t="s">
        <v>73</v>
      </c>
      <c r="C21" s="18"/>
      <c r="D21" s="18"/>
      <c r="E21" s="18"/>
      <c r="F21" s="18"/>
      <c r="G21" s="19"/>
    </row>
    <row r="22" spans="2:8" x14ac:dyDescent="0.5">
      <c r="B22" s="33" t="s">
        <v>74</v>
      </c>
      <c r="C22" s="18"/>
      <c r="D22" s="18"/>
      <c r="E22" s="18"/>
      <c r="F22" s="18"/>
      <c r="G22" s="19"/>
      <c r="H22" s="40" t="s">
        <v>88</v>
      </c>
    </row>
    <row r="23" spans="2:8" x14ac:dyDescent="0.5">
      <c r="B23" s="33" t="s">
        <v>75</v>
      </c>
      <c r="C23" s="18"/>
      <c r="D23" s="18"/>
      <c r="E23" s="18"/>
      <c r="F23" s="18"/>
      <c r="G23" s="19"/>
      <c r="H23" s="21"/>
    </row>
    <row r="24" spans="2:8" x14ac:dyDescent="0.5">
      <c r="B24" s="33" t="s">
        <v>76</v>
      </c>
      <c r="C24" s="18"/>
      <c r="D24" s="18"/>
      <c r="E24" s="18"/>
      <c r="F24" s="18"/>
      <c r="G24" s="19"/>
      <c r="H24" s="21"/>
    </row>
    <row r="25" spans="2:8" x14ac:dyDescent="0.5">
      <c r="B25" s="33" t="s">
        <v>77</v>
      </c>
      <c r="C25" s="18"/>
      <c r="D25" s="18"/>
      <c r="E25" s="18"/>
      <c r="F25" s="18"/>
      <c r="G25" s="19"/>
      <c r="H25" s="21"/>
    </row>
    <row r="26" spans="2:8" x14ac:dyDescent="0.5">
      <c r="B26" s="33" t="s">
        <v>78</v>
      </c>
      <c r="C26" s="18"/>
      <c r="D26" s="18"/>
      <c r="E26" s="18"/>
      <c r="F26" s="18"/>
      <c r="G26" s="19"/>
      <c r="H26" s="21"/>
    </row>
    <row r="27" spans="2:8" x14ac:dyDescent="0.5">
      <c r="B27" s="33" t="s">
        <v>79</v>
      </c>
      <c r="C27" s="18"/>
      <c r="D27" s="18"/>
      <c r="E27" s="18"/>
      <c r="F27" s="18"/>
      <c r="G27" s="19"/>
      <c r="H27" s="21"/>
    </row>
    <row r="28" spans="2:8" x14ac:dyDescent="0.5">
      <c r="B28" s="33" t="s">
        <v>80</v>
      </c>
      <c r="C28" s="18"/>
      <c r="D28" s="18"/>
      <c r="E28" s="18"/>
      <c r="F28" s="18"/>
      <c r="G28" s="19"/>
      <c r="H28" s="21"/>
    </row>
    <row r="29" spans="2:8" x14ac:dyDescent="0.5">
      <c r="B29" s="33" t="s">
        <v>81</v>
      </c>
      <c r="C29" s="18"/>
      <c r="D29" s="18"/>
      <c r="E29" s="18"/>
      <c r="F29" s="18"/>
      <c r="G29" s="19"/>
      <c r="H29" s="21"/>
    </row>
    <row r="30" spans="2:8" x14ac:dyDescent="0.5">
      <c r="B30" s="33" t="s">
        <v>82</v>
      </c>
      <c r="C30" s="18"/>
      <c r="D30" s="18"/>
      <c r="E30" s="18"/>
      <c r="F30" s="18"/>
      <c r="G30" s="19"/>
      <c r="H30" s="21"/>
    </row>
    <row r="31" spans="2:8" x14ac:dyDescent="0.5">
      <c r="B31" s="33" t="s">
        <v>83</v>
      </c>
      <c r="C31" s="18"/>
      <c r="D31" s="18"/>
      <c r="E31" s="18"/>
      <c r="F31" s="18"/>
      <c r="G31" s="19"/>
      <c r="H31" s="21"/>
    </row>
    <row r="32" spans="2:8" x14ac:dyDescent="0.5">
      <c r="B32" s="33" t="s">
        <v>84</v>
      </c>
      <c r="C32" s="18"/>
      <c r="D32" s="18"/>
      <c r="E32" s="18"/>
      <c r="F32" s="18"/>
      <c r="G32" s="19"/>
      <c r="H32" s="21"/>
    </row>
    <row r="33" spans="2:8" x14ac:dyDescent="0.5">
      <c r="B33" s="33" t="s">
        <v>85</v>
      </c>
      <c r="C33" s="18"/>
      <c r="D33" s="18"/>
      <c r="E33" s="18"/>
      <c r="F33" s="18"/>
      <c r="G33" s="19"/>
      <c r="H33" s="21"/>
    </row>
    <row r="34" spans="2:8" x14ac:dyDescent="0.5">
      <c r="B34" s="33" t="s">
        <v>86</v>
      </c>
      <c r="C34" s="18"/>
      <c r="D34" s="18"/>
      <c r="E34" s="18"/>
      <c r="F34" s="18"/>
      <c r="G34" s="19"/>
      <c r="H34" s="21"/>
    </row>
    <row r="35" spans="2:8" x14ac:dyDescent="0.5">
      <c r="B35" s="19" t="s">
        <v>87</v>
      </c>
      <c r="C35" s="18"/>
      <c r="D35" s="18"/>
      <c r="E35" s="18"/>
      <c r="F35" s="18"/>
      <c r="G35" s="20"/>
      <c r="H35" s="21"/>
    </row>
    <row r="36" spans="2:8" x14ac:dyDescent="0.5">
      <c r="B36" s="34"/>
      <c r="C36" s="37"/>
      <c r="D36" s="37"/>
      <c r="E36" s="37"/>
      <c r="F36" s="37"/>
      <c r="H36" s="21"/>
    </row>
    <row r="37" spans="2:8" x14ac:dyDescent="0.5">
      <c r="B37" s="38" t="s">
        <v>16</v>
      </c>
      <c r="C37" s="39"/>
      <c r="D37" s="39"/>
      <c r="E37" s="39"/>
      <c r="F37" s="39"/>
      <c r="G37" s="39"/>
      <c r="H37" s="39"/>
    </row>
    <row r="38" spans="2:8" x14ac:dyDescent="0.5">
      <c r="B38" s="40" t="str">
        <f>SUBSTITUTE(B12,CHAR(160)," ")</f>
        <v xml:space="preserve">skeptic     Effect         se          t          p       LLCI       ULCI </v>
      </c>
      <c r="C38" s="21"/>
      <c r="D38" s="21"/>
      <c r="E38" s="21"/>
      <c r="F38" s="21"/>
      <c r="G38" s="39"/>
      <c r="H38" s="39"/>
    </row>
    <row r="39" spans="2:8" x14ac:dyDescent="0.5">
      <c r="B39" s="21" t="str">
        <f>TRIM(SUBSTITUTE(B13,CHAR(202)," "))</f>
        <v>1.0000 -.3613 .1729 -2.0900 .0378 -.7021 -.0205</v>
      </c>
      <c r="C39" s="21"/>
      <c r="D39" s="21"/>
      <c r="E39" s="21"/>
      <c r="F39" s="21"/>
      <c r="G39" s="39"/>
      <c r="H39" s="39"/>
    </row>
    <row r="40" spans="2:8" x14ac:dyDescent="0.5">
      <c r="B40" s="21" t="str">
        <f t="shared" ref="B40:B61" si="0">TRIM(SUBSTITUTE(B14,CHAR(202)," "))</f>
        <v>1.1713 -.3268 .1658 -1.9715 .0500 -.6536 .0000</v>
      </c>
      <c r="C40" s="21"/>
      <c r="D40" s="21"/>
      <c r="E40" s="21"/>
      <c r="F40" s="21"/>
      <c r="G40" s="39"/>
      <c r="H40" s="39"/>
    </row>
    <row r="41" spans="2:8" x14ac:dyDescent="0.5">
      <c r="B41" s="21" t="str">
        <f t="shared" si="0"/>
        <v>1.4000 -.2808 .1567 -1.7921 .0746 -.5897 .0281</v>
      </c>
      <c r="C41" s="21"/>
      <c r="D41" s="21"/>
      <c r="E41" s="21"/>
      <c r="F41" s="21"/>
      <c r="G41" s="39"/>
      <c r="H41" s="39"/>
    </row>
    <row r="42" spans="2:8" x14ac:dyDescent="0.5">
      <c r="B42" s="21" t="str">
        <f t="shared" si="0"/>
        <v>1.8000 -.2003 .1421 -1.4097 .1601 -.4805 .0798</v>
      </c>
      <c r="C42" s="21"/>
      <c r="D42" s="21"/>
      <c r="E42" s="21"/>
      <c r="F42" s="21"/>
      <c r="G42" s="39"/>
      <c r="H42" s="39"/>
    </row>
    <row r="43" spans="2:8" x14ac:dyDescent="0.5">
      <c r="B43" s="21" t="str">
        <f t="shared" si="0"/>
        <v>2.2000 -.1199 .1297 -.9242 .3565 -.3756 .1358</v>
      </c>
      <c r="C43" s="21"/>
      <c r="D43" s="21"/>
      <c r="E43" s="21"/>
      <c r="F43" s="21"/>
      <c r="G43" s="39"/>
      <c r="H43" s="39"/>
    </row>
    <row r="44" spans="2:8" x14ac:dyDescent="0.5">
      <c r="B44" s="21" t="str">
        <f t="shared" si="0"/>
        <v>2.6000 -.0394 .1201 -.3280 .7432 -.2762 .1974</v>
      </c>
      <c r="C44" s="21"/>
      <c r="D44" s="21"/>
      <c r="E44" s="21"/>
      <c r="F44" s="21"/>
      <c r="G44" s="39"/>
      <c r="H44" s="39"/>
    </row>
    <row r="45" spans="2:8" x14ac:dyDescent="0.5">
      <c r="B45" s="21" t="str">
        <f t="shared" si="0"/>
        <v>3.0000 .0411 .1140 .3603 .7190 -.1837 .2659</v>
      </c>
      <c r="C45" s="21"/>
      <c r="D45" s="21"/>
      <c r="E45" s="21"/>
      <c r="F45" s="21"/>
      <c r="G45" s="39"/>
      <c r="H45" s="39"/>
    </row>
    <row r="46" spans="2:8" x14ac:dyDescent="0.5">
      <c r="B46" s="21" t="str">
        <f t="shared" si="0"/>
        <v>3.4000 .1216 .1121 1.0847 .2793 -.0994 .3425</v>
      </c>
      <c r="C46" s="21"/>
      <c r="D46" s="21"/>
      <c r="E46" s="21"/>
      <c r="F46" s="21"/>
      <c r="G46" s="39"/>
      <c r="H46" s="39"/>
    </row>
    <row r="47" spans="2:8" x14ac:dyDescent="0.5">
      <c r="B47" s="21" t="str">
        <f t="shared" si="0"/>
        <v>3.8000 .2020 .1144 1.7657 .0789 -.0235 .4276</v>
      </c>
      <c r="C47" s="21"/>
      <c r="D47" s="21"/>
      <c r="E47" s="21"/>
      <c r="F47" s="21"/>
      <c r="G47" s="39"/>
      <c r="H47" s="39"/>
    </row>
    <row r="48" spans="2:8" x14ac:dyDescent="0.5">
      <c r="B48" s="21" t="str">
        <f t="shared" si="0"/>
        <v>3.9339 .2290 .1161 1.9715 .0500 .0000 .4579</v>
      </c>
      <c r="C48" s="21"/>
      <c r="D48" s="21"/>
      <c r="E48" s="21"/>
      <c r="F48" s="21"/>
      <c r="G48" s="39"/>
      <c r="H48" s="39"/>
    </row>
    <row r="49" spans="2:8" x14ac:dyDescent="0.5">
      <c r="B49" s="21" t="str">
        <f t="shared" si="0"/>
        <v>4.2000 .2825 .1208 2.3378 .0204 .0443 .5207</v>
      </c>
      <c r="C49" s="21"/>
      <c r="D49" s="21"/>
      <c r="E49" s="21"/>
      <c r="F49" s="21"/>
      <c r="G49" s="39"/>
      <c r="H49" s="39"/>
    </row>
    <row r="50" spans="2:8" x14ac:dyDescent="0.5">
      <c r="B50" s="21" t="str">
        <f t="shared" si="0"/>
        <v>4.6000 .3630 .1307 2.7765 .0060 .1052 .6207</v>
      </c>
      <c r="C50" s="21"/>
      <c r="D50" s="21"/>
      <c r="E50" s="21"/>
      <c r="F50" s="21"/>
      <c r="G50" s="39"/>
      <c r="H50" s="39"/>
    </row>
    <row r="51" spans="2:8" x14ac:dyDescent="0.5">
      <c r="B51" s="21" t="str">
        <f t="shared" si="0"/>
        <v>5.0000 .4434 .1434 3.0929 .0023 .1608 .7261</v>
      </c>
      <c r="C51" s="21"/>
      <c r="D51" s="21"/>
      <c r="E51" s="21"/>
      <c r="F51" s="21"/>
      <c r="G51" s="39"/>
      <c r="H51" s="39"/>
    </row>
    <row r="52" spans="2:8" x14ac:dyDescent="0.5">
      <c r="B52" s="21" t="str">
        <f t="shared" si="0"/>
        <v>5.4000 .5239 .1581 3.3136 .0011 .2122 .8356</v>
      </c>
      <c r="C52" s="21"/>
      <c r="D52" s="21"/>
      <c r="E52" s="21"/>
      <c r="F52" s="21"/>
      <c r="G52" s="39"/>
      <c r="H52" s="39"/>
    </row>
    <row r="53" spans="2:8" x14ac:dyDescent="0.5">
      <c r="B53" s="21" t="str">
        <f t="shared" si="0"/>
        <v>5.8000 .6044 .1744 3.4653 .0006 .2605 .9483</v>
      </c>
      <c r="C53" s="21"/>
      <c r="D53" s="21"/>
      <c r="E53" s="21"/>
      <c r="F53" s="21"/>
      <c r="G53" s="39"/>
      <c r="H53" s="39"/>
    </row>
    <row r="54" spans="2:8" x14ac:dyDescent="0.5">
      <c r="B54" s="21" t="str">
        <f t="shared" si="0"/>
        <v>6.2000 .6849 .1919 3.5692 .0004 .3066 1.0632</v>
      </c>
      <c r="C54" s="21"/>
      <c r="D54" s="21"/>
      <c r="E54" s="21"/>
      <c r="F54" s="21"/>
      <c r="G54" s="39"/>
      <c r="H54" s="39"/>
    </row>
    <row r="55" spans="2:8" x14ac:dyDescent="0.5">
      <c r="B55" s="21" t="str">
        <f t="shared" si="0"/>
        <v>6.6000 .7653 .2102 3.6406 .0003 .3509 1.1798</v>
      </c>
      <c r="C55" s="21"/>
      <c r="D55" s="21"/>
      <c r="E55" s="21"/>
      <c r="F55" s="21"/>
      <c r="G55" s="39"/>
      <c r="H55" s="39"/>
    </row>
    <row r="56" spans="2:8" x14ac:dyDescent="0.5">
      <c r="B56" s="21" t="str">
        <f t="shared" si="0"/>
        <v>7.0000 .8458 .2292 3.6897 .0003 .3939 1.2977</v>
      </c>
      <c r="C56" s="21"/>
      <c r="D56" s="21"/>
      <c r="E56" s="21"/>
      <c r="F56" s="21"/>
      <c r="G56" s="39"/>
      <c r="H56" s="39"/>
    </row>
    <row r="57" spans="2:8" x14ac:dyDescent="0.5">
      <c r="B57" s="21" t="str">
        <f>TRIM(SUBSTITUTE(B31,CHAR(202)," "))</f>
        <v>7.4000 .9263 .2488 3.7237 .0003 .4359 1.4167</v>
      </c>
      <c r="C57" s="21"/>
      <c r="D57" s="21"/>
      <c r="E57" s="21"/>
      <c r="F57" s="21"/>
      <c r="G57" s="39"/>
      <c r="H57" s="39"/>
    </row>
    <row r="58" spans="2:8" x14ac:dyDescent="0.5">
      <c r="B58" s="21" t="str">
        <f t="shared" si="0"/>
        <v>7.8000 1.0068 .2687 3.7471 .0002 .4771 1.5365</v>
      </c>
      <c r="C58" s="21"/>
      <c r="D58" s="21"/>
      <c r="E58" s="21"/>
      <c r="F58" s="21"/>
      <c r="G58" s="39"/>
      <c r="H58" s="39"/>
    </row>
    <row r="59" spans="2:8" x14ac:dyDescent="0.5">
      <c r="B59" s="21" t="str">
        <f t="shared" si="0"/>
        <v>8.2000 1.0872 .2889 3.7631 .0002 .5176 1.6568</v>
      </c>
      <c r="C59" s="21"/>
      <c r="D59" s="21"/>
      <c r="E59" s="21"/>
      <c r="F59" s="21"/>
      <c r="G59" s="39"/>
      <c r="H59" s="39"/>
    </row>
    <row r="60" spans="2:8" x14ac:dyDescent="0.5">
      <c r="B60" s="21" t="str">
        <f t="shared" si="0"/>
        <v>8.6000 1.1677 .3094 3.7739 .0002 .5577 1.7777</v>
      </c>
      <c r="C60" s="21"/>
      <c r="D60" s="21"/>
      <c r="E60" s="21"/>
      <c r="F60" s="21"/>
      <c r="G60" s="39"/>
      <c r="H60" s="39"/>
    </row>
    <row r="61" spans="2:8" x14ac:dyDescent="0.5">
      <c r="B61" s="21" t="str">
        <f t="shared" si="0"/>
        <v>9.0000 1.2482 .3301 3.7810 .0002 .5974 1.8990</v>
      </c>
      <c r="C61" s="21"/>
      <c r="D61" s="21"/>
      <c r="E61" s="21"/>
      <c r="F61" s="21"/>
      <c r="G61" s="39"/>
      <c r="H61" s="39"/>
    </row>
    <row r="62" spans="2:8" x14ac:dyDescent="0.5">
      <c r="B62" s="21"/>
      <c r="C62" s="21"/>
      <c r="D62" s="21"/>
      <c r="E62" s="21"/>
      <c r="F62" s="21"/>
      <c r="G62" s="39"/>
      <c r="H62" s="39"/>
    </row>
    <row r="63" spans="2:8" x14ac:dyDescent="0.5">
      <c r="B63" s="40" t="s">
        <v>17</v>
      </c>
      <c r="C63" s="21"/>
      <c r="D63" s="21"/>
      <c r="E63" s="21"/>
      <c r="F63" s="21"/>
      <c r="G63" s="39"/>
      <c r="H63" s="39"/>
    </row>
    <row r="64" spans="2:8" x14ac:dyDescent="0.5">
      <c r="B64" s="40" t="str">
        <f t="shared" ref="B64:B87" si="1">TRIM(B38)</f>
        <v>skeptic Effect se t p LLCI ULCI</v>
      </c>
      <c r="C64" s="21"/>
      <c r="D64" s="21"/>
      <c r="E64" s="21"/>
      <c r="F64" s="21"/>
      <c r="G64" s="39"/>
      <c r="H64" s="39"/>
    </row>
    <row r="65" spans="2:8" x14ac:dyDescent="0.5">
      <c r="B65" s="21" t="str">
        <f t="shared" si="1"/>
        <v>1.0000 -.3613 .1729 -2.0900 .0378 -.7021 -.0205</v>
      </c>
      <c r="C65" s="21" t="str">
        <f>RIGHT(B65, LEN(B65)-FIND(" ",B65))</f>
        <v>-.3613 .1729 -2.0900 .0378 -.7021 -.0205</v>
      </c>
      <c r="D65" s="21" t="str">
        <f t="shared" ref="D65:H80" si="2">RIGHT(C65, LEN(C65)-FIND(" ",C65))</f>
        <v>.1729 -2.0900 .0378 -.7021 -.0205</v>
      </c>
      <c r="E65" s="21" t="str">
        <f>RIGHT(D65, LEN(D65)-FIND(" ",D65))</f>
        <v>-2.0900 .0378 -.7021 -.0205</v>
      </c>
      <c r="F65" s="21" t="str">
        <f>RIGHT(E65, LEN(E65)-FIND(" ",E65))</f>
        <v>.0378 -.7021 -.0205</v>
      </c>
      <c r="G65" s="21" t="str">
        <f>RIGHT(F65, LEN(F65)-FIND(" ",F65))</f>
        <v>-.7021 -.0205</v>
      </c>
      <c r="H65" s="21" t="str">
        <f>RIGHT(G65, LEN(G65)-FIND(" ",G65))</f>
        <v>-.0205</v>
      </c>
    </row>
    <row r="66" spans="2:8" x14ac:dyDescent="0.5">
      <c r="B66" s="21" t="str">
        <f t="shared" si="1"/>
        <v>1.1713 -.3268 .1658 -1.9715 .0500 -.6536 .0000</v>
      </c>
      <c r="C66" s="21" t="str">
        <f t="shared" ref="C66:H81" si="3">RIGHT(B66, LEN(B66)-FIND(" ",B66))</f>
        <v>-.3268 .1658 -1.9715 .0500 -.6536 .0000</v>
      </c>
      <c r="D66" s="21" t="str">
        <f t="shared" si="2"/>
        <v>.1658 -1.9715 .0500 -.6536 .0000</v>
      </c>
      <c r="E66" s="21" t="str">
        <f t="shared" ref="E66:E87" si="4">RIGHT(D66, LEN(D66)-FIND(" ",D66))</f>
        <v>-1.9715 .0500 -.6536 .0000</v>
      </c>
      <c r="F66" s="21" t="str">
        <f t="shared" si="2"/>
        <v>.0500 -.6536 .0000</v>
      </c>
      <c r="G66" s="21" t="str">
        <f t="shared" si="2"/>
        <v>-.6536 .0000</v>
      </c>
      <c r="H66" s="21" t="str">
        <f t="shared" si="2"/>
        <v>.0000</v>
      </c>
    </row>
    <row r="67" spans="2:8" x14ac:dyDescent="0.5">
      <c r="B67" s="21" t="str">
        <f t="shared" si="1"/>
        <v>1.4000 -.2808 .1567 -1.7921 .0746 -.5897 .0281</v>
      </c>
      <c r="C67" s="21" t="str">
        <f t="shared" si="3"/>
        <v>-.2808 .1567 -1.7921 .0746 -.5897 .0281</v>
      </c>
      <c r="D67" s="21" t="str">
        <f t="shared" si="2"/>
        <v>.1567 -1.7921 .0746 -.5897 .0281</v>
      </c>
      <c r="E67" s="21" t="str">
        <f t="shared" si="4"/>
        <v>-1.7921 .0746 -.5897 .0281</v>
      </c>
      <c r="F67" s="21" t="str">
        <f t="shared" si="2"/>
        <v>.0746 -.5897 .0281</v>
      </c>
      <c r="G67" s="21" t="str">
        <f t="shared" si="2"/>
        <v>-.5897 .0281</v>
      </c>
      <c r="H67" s="21" t="str">
        <f t="shared" si="2"/>
        <v>.0281</v>
      </c>
    </row>
    <row r="68" spans="2:8" x14ac:dyDescent="0.5">
      <c r="B68" s="21" t="str">
        <f t="shared" si="1"/>
        <v>1.8000 -.2003 .1421 -1.4097 .1601 -.4805 .0798</v>
      </c>
      <c r="C68" s="21" t="str">
        <f t="shared" si="3"/>
        <v>-.2003 .1421 -1.4097 .1601 -.4805 .0798</v>
      </c>
      <c r="D68" s="21" t="str">
        <f t="shared" si="2"/>
        <v>.1421 -1.4097 .1601 -.4805 .0798</v>
      </c>
      <c r="E68" s="21" t="str">
        <f t="shared" si="4"/>
        <v>-1.4097 .1601 -.4805 .0798</v>
      </c>
      <c r="F68" s="21" t="str">
        <f t="shared" si="2"/>
        <v>.1601 -.4805 .0798</v>
      </c>
      <c r="G68" s="21" t="str">
        <f t="shared" si="2"/>
        <v>-.4805 .0798</v>
      </c>
      <c r="H68" s="21" t="str">
        <f t="shared" si="2"/>
        <v>.0798</v>
      </c>
    </row>
    <row r="69" spans="2:8" x14ac:dyDescent="0.5">
      <c r="B69" s="21" t="str">
        <f t="shared" si="1"/>
        <v>2.2000 -.1199 .1297 -.9242 .3565 -.3756 .1358</v>
      </c>
      <c r="C69" s="21" t="str">
        <f t="shared" si="3"/>
        <v>-.1199 .1297 -.9242 .3565 -.3756 .1358</v>
      </c>
      <c r="D69" s="21" t="str">
        <f t="shared" si="2"/>
        <v>.1297 -.9242 .3565 -.3756 .1358</v>
      </c>
      <c r="E69" s="21" t="str">
        <f t="shared" si="4"/>
        <v>-.9242 .3565 -.3756 .1358</v>
      </c>
      <c r="F69" s="21" t="str">
        <f t="shared" si="2"/>
        <v>.3565 -.3756 .1358</v>
      </c>
      <c r="G69" s="21" t="str">
        <f t="shared" si="2"/>
        <v>-.3756 .1358</v>
      </c>
      <c r="H69" s="21" t="str">
        <f t="shared" si="2"/>
        <v>.1358</v>
      </c>
    </row>
    <row r="70" spans="2:8" x14ac:dyDescent="0.5">
      <c r="B70" s="21" t="str">
        <f t="shared" si="1"/>
        <v>2.6000 -.0394 .1201 -.3280 .7432 -.2762 .1974</v>
      </c>
      <c r="C70" s="21" t="str">
        <f t="shared" si="3"/>
        <v>-.0394 .1201 -.3280 .7432 -.2762 .1974</v>
      </c>
      <c r="D70" s="21" t="str">
        <f t="shared" si="2"/>
        <v>.1201 -.3280 .7432 -.2762 .1974</v>
      </c>
      <c r="E70" s="21" t="str">
        <f t="shared" si="4"/>
        <v>-.3280 .7432 -.2762 .1974</v>
      </c>
      <c r="F70" s="21" t="str">
        <f t="shared" si="2"/>
        <v>.7432 -.2762 .1974</v>
      </c>
      <c r="G70" s="21" t="str">
        <f t="shared" si="2"/>
        <v>-.2762 .1974</v>
      </c>
      <c r="H70" s="21" t="str">
        <f t="shared" si="2"/>
        <v>.1974</v>
      </c>
    </row>
    <row r="71" spans="2:8" x14ac:dyDescent="0.5">
      <c r="B71" s="21" t="str">
        <f t="shared" si="1"/>
        <v>3.0000 .0411 .1140 .3603 .7190 -.1837 .2659</v>
      </c>
      <c r="C71" s="21" t="str">
        <f t="shared" si="3"/>
        <v>.0411 .1140 .3603 .7190 -.1837 .2659</v>
      </c>
      <c r="D71" s="21" t="str">
        <f t="shared" si="2"/>
        <v>.1140 .3603 .7190 -.1837 .2659</v>
      </c>
      <c r="E71" s="21" t="str">
        <f t="shared" si="4"/>
        <v>.3603 .7190 -.1837 .2659</v>
      </c>
      <c r="F71" s="21" t="str">
        <f t="shared" si="2"/>
        <v>.7190 -.1837 .2659</v>
      </c>
      <c r="G71" s="21" t="str">
        <f t="shared" si="2"/>
        <v>-.1837 .2659</v>
      </c>
      <c r="H71" s="21" t="str">
        <f t="shared" si="2"/>
        <v>.2659</v>
      </c>
    </row>
    <row r="72" spans="2:8" x14ac:dyDescent="0.5">
      <c r="B72" s="21" t="str">
        <f t="shared" si="1"/>
        <v>3.4000 .1216 .1121 1.0847 .2793 -.0994 .3425</v>
      </c>
      <c r="C72" s="21" t="str">
        <f t="shared" si="3"/>
        <v>.1216 .1121 1.0847 .2793 -.0994 .3425</v>
      </c>
      <c r="D72" s="21" t="str">
        <f t="shared" si="2"/>
        <v>.1121 1.0847 .2793 -.0994 .3425</v>
      </c>
      <c r="E72" s="21" t="str">
        <f t="shared" si="4"/>
        <v>1.0847 .2793 -.0994 .3425</v>
      </c>
      <c r="F72" s="21" t="str">
        <f t="shared" si="2"/>
        <v>.2793 -.0994 .3425</v>
      </c>
      <c r="G72" s="21" t="str">
        <f t="shared" si="2"/>
        <v>-.0994 .3425</v>
      </c>
      <c r="H72" s="21" t="str">
        <f t="shared" si="2"/>
        <v>.3425</v>
      </c>
    </row>
    <row r="73" spans="2:8" x14ac:dyDescent="0.5">
      <c r="B73" s="21" t="str">
        <f t="shared" si="1"/>
        <v>3.8000 .2020 .1144 1.7657 .0789 -.0235 .4276</v>
      </c>
      <c r="C73" s="21" t="str">
        <f t="shared" si="3"/>
        <v>.2020 .1144 1.7657 .0789 -.0235 .4276</v>
      </c>
      <c r="D73" s="21" t="str">
        <f t="shared" si="2"/>
        <v>.1144 1.7657 .0789 -.0235 .4276</v>
      </c>
      <c r="E73" s="21" t="str">
        <f t="shared" si="4"/>
        <v>1.7657 .0789 -.0235 .4276</v>
      </c>
      <c r="F73" s="21" t="str">
        <f t="shared" si="2"/>
        <v>.0789 -.0235 .4276</v>
      </c>
      <c r="G73" s="21" t="str">
        <f t="shared" si="2"/>
        <v>-.0235 .4276</v>
      </c>
      <c r="H73" s="21" t="str">
        <f t="shared" si="2"/>
        <v>.4276</v>
      </c>
    </row>
    <row r="74" spans="2:8" x14ac:dyDescent="0.5">
      <c r="B74" s="21" t="str">
        <f t="shared" si="1"/>
        <v>3.9339 .2290 .1161 1.9715 .0500 .0000 .4579</v>
      </c>
      <c r="C74" s="21" t="str">
        <f t="shared" si="3"/>
        <v>.2290 .1161 1.9715 .0500 .0000 .4579</v>
      </c>
      <c r="D74" s="21" t="str">
        <f t="shared" si="2"/>
        <v>.1161 1.9715 .0500 .0000 .4579</v>
      </c>
      <c r="E74" s="21" t="str">
        <f t="shared" si="4"/>
        <v>1.9715 .0500 .0000 .4579</v>
      </c>
      <c r="F74" s="21" t="str">
        <f t="shared" si="2"/>
        <v>.0500 .0000 .4579</v>
      </c>
      <c r="G74" s="21" t="str">
        <f t="shared" si="2"/>
        <v>.0000 .4579</v>
      </c>
      <c r="H74" s="21" t="str">
        <f t="shared" si="2"/>
        <v>.4579</v>
      </c>
    </row>
    <row r="75" spans="2:8" x14ac:dyDescent="0.5">
      <c r="B75" s="21" t="str">
        <f t="shared" si="1"/>
        <v>4.2000 .2825 .1208 2.3378 .0204 .0443 .5207</v>
      </c>
      <c r="C75" s="21" t="str">
        <f t="shared" si="3"/>
        <v>.2825 .1208 2.3378 .0204 .0443 .5207</v>
      </c>
      <c r="D75" s="21" t="str">
        <f t="shared" si="2"/>
        <v>.1208 2.3378 .0204 .0443 .5207</v>
      </c>
      <c r="E75" s="21" t="str">
        <f t="shared" si="4"/>
        <v>2.3378 .0204 .0443 .5207</v>
      </c>
      <c r="F75" s="21" t="str">
        <f t="shared" si="2"/>
        <v>.0204 .0443 .5207</v>
      </c>
      <c r="G75" s="21" t="str">
        <f t="shared" si="2"/>
        <v>.0443 .5207</v>
      </c>
      <c r="H75" s="21" t="str">
        <f t="shared" si="2"/>
        <v>.5207</v>
      </c>
    </row>
    <row r="76" spans="2:8" x14ac:dyDescent="0.5">
      <c r="B76" s="21" t="str">
        <f t="shared" si="1"/>
        <v>4.6000 .3630 .1307 2.7765 .0060 .1052 .6207</v>
      </c>
      <c r="C76" s="21" t="str">
        <f t="shared" si="3"/>
        <v>.3630 .1307 2.7765 .0060 .1052 .6207</v>
      </c>
      <c r="D76" s="21" t="str">
        <f t="shared" si="2"/>
        <v>.1307 2.7765 .0060 .1052 .6207</v>
      </c>
      <c r="E76" s="21" t="str">
        <f t="shared" si="4"/>
        <v>2.7765 .0060 .1052 .6207</v>
      </c>
      <c r="F76" s="21" t="str">
        <f t="shared" si="2"/>
        <v>.0060 .1052 .6207</v>
      </c>
      <c r="G76" s="21" t="str">
        <f t="shared" si="2"/>
        <v>.1052 .6207</v>
      </c>
      <c r="H76" s="21" t="str">
        <f t="shared" si="2"/>
        <v>.6207</v>
      </c>
    </row>
    <row r="77" spans="2:8" x14ac:dyDescent="0.5">
      <c r="B77" s="21" t="str">
        <f t="shared" si="1"/>
        <v>5.0000 .4434 .1434 3.0929 .0023 .1608 .7261</v>
      </c>
      <c r="C77" s="21" t="str">
        <f t="shared" si="3"/>
        <v>.4434 .1434 3.0929 .0023 .1608 .7261</v>
      </c>
      <c r="D77" s="21" t="str">
        <f t="shared" si="2"/>
        <v>.1434 3.0929 .0023 .1608 .7261</v>
      </c>
      <c r="E77" s="21" t="str">
        <f t="shared" si="4"/>
        <v>3.0929 .0023 .1608 .7261</v>
      </c>
      <c r="F77" s="21" t="str">
        <f t="shared" si="2"/>
        <v>.0023 .1608 .7261</v>
      </c>
      <c r="G77" s="21" t="str">
        <f t="shared" si="2"/>
        <v>.1608 .7261</v>
      </c>
      <c r="H77" s="21" t="str">
        <f t="shared" si="2"/>
        <v>.7261</v>
      </c>
    </row>
    <row r="78" spans="2:8" x14ac:dyDescent="0.5">
      <c r="B78" s="21" t="str">
        <f t="shared" si="1"/>
        <v>5.4000 .5239 .1581 3.3136 .0011 .2122 .8356</v>
      </c>
      <c r="C78" s="21" t="str">
        <f t="shared" si="3"/>
        <v>.5239 .1581 3.3136 .0011 .2122 .8356</v>
      </c>
      <c r="D78" s="21" t="str">
        <f t="shared" si="2"/>
        <v>.1581 3.3136 .0011 .2122 .8356</v>
      </c>
      <c r="E78" s="21" t="str">
        <f t="shared" si="4"/>
        <v>3.3136 .0011 .2122 .8356</v>
      </c>
      <c r="F78" s="21" t="str">
        <f t="shared" si="2"/>
        <v>.0011 .2122 .8356</v>
      </c>
      <c r="G78" s="21" t="str">
        <f t="shared" si="2"/>
        <v>.2122 .8356</v>
      </c>
      <c r="H78" s="21" t="str">
        <f t="shared" si="2"/>
        <v>.8356</v>
      </c>
    </row>
    <row r="79" spans="2:8" x14ac:dyDescent="0.5">
      <c r="B79" s="21" t="str">
        <f t="shared" si="1"/>
        <v>5.8000 .6044 .1744 3.4653 .0006 .2605 .9483</v>
      </c>
      <c r="C79" s="21" t="str">
        <f t="shared" si="3"/>
        <v>.6044 .1744 3.4653 .0006 .2605 .9483</v>
      </c>
      <c r="D79" s="21" t="str">
        <f t="shared" si="2"/>
        <v>.1744 3.4653 .0006 .2605 .9483</v>
      </c>
      <c r="E79" s="21" t="str">
        <f t="shared" si="4"/>
        <v>3.4653 .0006 .2605 .9483</v>
      </c>
      <c r="F79" s="21" t="str">
        <f t="shared" si="2"/>
        <v>.0006 .2605 .9483</v>
      </c>
      <c r="G79" s="21" t="str">
        <f t="shared" si="2"/>
        <v>.2605 .9483</v>
      </c>
      <c r="H79" s="21" t="str">
        <f t="shared" si="2"/>
        <v>.9483</v>
      </c>
    </row>
    <row r="80" spans="2:8" x14ac:dyDescent="0.5">
      <c r="B80" s="21" t="str">
        <f t="shared" si="1"/>
        <v>6.2000 .6849 .1919 3.5692 .0004 .3066 1.0632</v>
      </c>
      <c r="C80" s="21" t="str">
        <f t="shared" si="3"/>
        <v>.6849 .1919 3.5692 .0004 .3066 1.0632</v>
      </c>
      <c r="D80" s="21" t="str">
        <f t="shared" si="2"/>
        <v>.1919 3.5692 .0004 .3066 1.0632</v>
      </c>
      <c r="E80" s="21" t="str">
        <f t="shared" si="4"/>
        <v>3.5692 .0004 .3066 1.0632</v>
      </c>
      <c r="F80" s="21" t="str">
        <f t="shared" si="2"/>
        <v>.0004 .3066 1.0632</v>
      </c>
      <c r="G80" s="21" t="str">
        <f t="shared" si="2"/>
        <v>.3066 1.0632</v>
      </c>
      <c r="H80" s="21" t="str">
        <f t="shared" si="2"/>
        <v>1.0632</v>
      </c>
    </row>
    <row r="81" spans="2:8" x14ac:dyDescent="0.5">
      <c r="B81" s="21" t="str">
        <f t="shared" si="1"/>
        <v>6.6000 .7653 .2102 3.6406 .0003 .3509 1.1798</v>
      </c>
      <c r="C81" s="21" t="str">
        <f t="shared" si="3"/>
        <v>.7653 .2102 3.6406 .0003 .3509 1.1798</v>
      </c>
      <c r="D81" s="21" t="str">
        <f t="shared" si="3"/>
        <v>.2102 3.6406 .0003 .3509 1.1798</v>
      </c>
      <c r="E81" s="21" t="str">
        <f t="shared" si="4"/>
        <v>3.6406 .0003 .3509 1.1798</v>
      </c>
      <c r="F81" s="21" t="str">
        <f t="shared" si="3"/>
        <v>.0003 .3509 1.1798</v>
      </c>
      <c r="G81" s="21" t="str">
        <f t="shared" si="3"/>
        <v>.3509 1.1798</v>
      </c>
      <c r="H81" s="21" t="str">
        <f t="shared" si="3"/>
        <v>1.1798</v>
      </c>
    </row>
    <row r="82" spans="2:8" x14ac:dyDescent="0.5">
      <c r="B82" s="21" t="str">
        <f t="shared" si="1"/>
        <v>7.0000 .8458 .2292 3.6897 .0003 .3939 1.2977</v>
      </c>
      <c r="C82" s="21" t="str">
        <f t="shared" ref="C82:H86" si="5">RIGHT(B82, LEN(B82)-FIND(" ",B82))</f>
        <v>.8458 .2292 3.6897 .0003 .3939 1.2977</v>
      </c>
      <c r="D82" s="21" t="str">
        <f t="shared" si="5"/>
        <v>.2292 3.6897 .0003 .3939 1.2977</v>
      </c>
      <c r="E82" s="21" t="str">
        <f t="shared" si="4"/>
        <v>3.6897 .0003 .3939 1.2977</v>
      </c>
      <c r="F82" s="21" t="str">
        <f t="shared" si="5"/>
        <v>.0003 .3939 1.2977</v>
      </c>
      <c r="G82" s="21" t="str">
        <f t="shared" si="5"/>
        <v>.3939 1.2977</v>
      </c>
      <c r="H82" s="21" t="str">
        <f t="shared" si="5"/>
        <v>1.2977</v>
      </c>
    </row>
    <row r="83" spans="2:8" x14ac:dyDescent="0.5">
      <c r="B83" s="21" t="str">
        <f t="shared" si="1"/>
        <v>7.4000 .9263 .2488 3.7237 .0003 .4359 1.4167</v>
      </c>
      <c r="C83" s="21" t="str">
        <f t="shared" si="5"/>
        <v>.9263 .2488 3.7237 .0003 .4359 1.4167</v>
      </c>
      <c r="D83" s="21" t="str">
        <f t="shared" si="5"/>
        <v>.2488 3.7237 .0003 .4359 1.4167</v>
      </c>
      <c r="E83" s="21" t="str">
        <f t="shared" si="4"/>
        <v>3.7237 .0003 .4359 1.4167</v>
      </c>
      <c r="F83" s="21" t="str">
        <f t="shared" si="5"/>
        <v>.0003 .4359 1.4167</v>
      </c>
      <c r="G83" s="21" t="str">
        <f t="shared" si="5"/>
        <v>.4359 1.4167</v>
      </c>
      <c r="H83" s="21" t="str">
        <f t="shared" si="5"/>
        <v>1.4167</v>
      </c>
    </row>
    <row r="84" spans="2:8" x14ac:dyDescent="0.5">
      <c r="B84" s="21" t="str">
        <f t="shared" si="1"/>
        <v>7.8000 1.0068 .2687 3.7471 .0002 .4771 1.5365</v>
      </c>
      <c r="C84" s="21" t="str">
        <f t="shared" si="5"/>
        <v>1.0068 .2687 3.7471 .0002 .4771 1.5365</v>
      </c>
      <c r="D84" s="21" t="str">
        <f t="shared" si="5"/>
        <v>.2687 3.7471 .0002 .4771 1.5365</v>
      </c>
      <c r="E84" s="21" t="str">
        <f t="shared" si="4"/>
        <v>3.7471 .0002 .4771 1.5365</v>
      </c>
      <c r="F84" s="21" t="str">
        <f t="shared" si="5"/>
        <v>.0002 .4771 1.5365</v>
      </c>
      <c r="G84" s="21" t="str">
        <f t="shared" si="5"/>
        <v>.4771 1.5365</v>
      </c>
      <c r="H84" s="21" t="str">
        <f t="shared" si="5"/>
        <v>1.5365</v>
      </c>
    </row>
    <row r="85" spans="2:8" x14ac:dyDescent="0.5">
      <c r="B85" s="21" t="str">
        <f t="shared" si="1"/>
        <v>8.2000 1.0872 .2889 3.7631 .0002 .5176 1.6568</v>
      </c>
      <c r="C85" s="21" t="str">
        <f t="shared" si="5"/>
        <v>1.0872 .2889 3.7631 .0002 .5176 1.6568</v>
      </c>
      <c r="D85" s="21" t="str">
        <f t="shared" si="5"/>
        <v>.2889 3.7631 .0002 .5176 1.6568</v>
      </c>
      <c r="E85" s="21" t="str">
        <f t="shared" si="4"/>
        <v>3.7631 .0002 .5176 1.6568</v>
      </c>
      <c r="F85" s="21" t="str">
        <f t="shared" si="5"/>
        <v>.0002 .5176 1.6568</v>
      </c>
      <c r="G85" s="21" t="str">
        <f t="shared" si="5"/>
        <v>.5176 1.6568</v>
      </c>
      <c r="H85" s="21" t="str">
        <f t="shared" si="5"/>
        <v>1.6568</v>
      </c>
    </row>
    <row r="86" spans="2:8" x14ac:dyDescent="0.5">
      <c r="B86" s="21" t="str">
        <f t="shared" si="1"/>
        <v>8.6000 1.1677 .3094 3.7739 .0002 .5577 1.7777</v>
      </c>
      <c r="C86" s="21" t="str">
        <f t="shared" si="5"/>
        <v>1.1677 .3094 3.7739 .0002 .5577 1.7777</v>
      </c>
      <c r="D86" s="21" t="str">
        <f t="shared" si="5"/>
        <v>.3094 3.7739 .0002 .5577 1.7777</v>
      </c>
      <c r="E86" s="21" t="str">
        <f t="shared" si="4"/>
        <v>3.7739 .0002 .5577 1.7777</v>
      </c>
      <c r="F86" s="21" t="str">
        <f t="shared" si="5"/>
        <v>.0002 .5577 1.7777</v>
      </c>
      <c r="G86" s="21" t="str">
        <f t="shared" si="5"/>
        <v>.5577 1.7777</v>
      </c>
      <c r="H86" s="21" t="str">
        <f t="shared" si="5"/>
        <v>1.7777</v>
      </c>
    </row>
    <row r="87" spans="2:8" s="34" customFormat="1" x14ac:dyDescent="0.5">
      <c r="B87" s="21" t="str">
        <f t="shared" si="1"/>
        <v>9.0000 1.2482 .3301 3.7810 .0002 .5974 1.8990</v>
      </c>
      <c r="C87" s="21" t="str">
        <f t="shared" ref="C87" si="6">RIGHT(B87, LEN(B87)-FIND(" ",B87))</f>
        <v>1.2482 .3301 3.7810 .0002 .5974 1.8990</v>
      </c>
      <c r="D87" s="21" t="str">
        <f t="shared" ref="D87" si="7">RIGHT(C87, LEN(C87)-FIND(" ",C87))</f>
        <v>.3301 3.7810 .0002 .5974 1.8990</v>
      </c>
      <c r="E87" s="21" t="str">
        <f t="shared" si="4"/>
        <v>3.7810 .0002 .5974 1.8990</v>
      </c>
      <c r="F87" s="21" t="str">
        <f t="shared" ref="F87" si="8">RIGHT(E87, LEN(E87)-FIND(" ",E87))</f>
        <v>.0002 .5974 1.8990</v>
      </c>
      <c r="G87" s="21" t="str">
        <f t="shared" ref="G87" si="9">RIGHT(F87, LEN(F87)-FIND(" ",F87))</f>
        <v>.5974 1.8990</v>
      </c>
      <c r="H87" s="21" t="str">
        <f t="shared" ref="H87" si="10">RIGHT(G87, LEN(G87)-FIND(" ",G87))</f>
        <v>1.8990</v>
      </c>
    </row>
    <row r="88" spans="2:8" s="34" customFormat="1" x14ac:dyDescent="0.5">
      <c r="B88" s="21"/>
      <c r="C88" s="21"/>
      <c r="D88" s="21"/>
      <c r="E88" s="21"/>
      <c r="F88" s="21"/>
      <c r="G88" s="21"/>
      <c r="H88" s="21"/>
    </row>
    <row r="89" spans="2:8" x14ac:dyDescent="0.5">
      <c r="B89" s="40" t="s">
        <v>18</v>
      </c>
      <c r="C89" s="21"/>
      <c r="D89" s="21"/>
      <c r="E89" s="21"/>
      <c r="F89" s="21"/>
      <c r="G89" s="39"/>
      <c r="H89" s="39"/>
    </row>
    <row r="90" spans="2:8" s="23" customFormat="1" x14ac:dyDescent="0.5">
      <c r="B90" s="40" t="str">
        <f>LEFT(B64,FIND(" ",B64)-1)</f>
        <v>skeptic</v>
      </c>
      <c r="C90" s="40" t="s">
        <v>7</v>
      </c>
      <c r="D90" s="23" t="s">
        <v>8</v>
      </c>
      <c r="E90" s="23" t="s">
        <v>9</v>
      </c>
      <c r="F90" s="23" t="s">
        <v>10</v>
      </c>
      <c r="G90" s="40" t="s">
        <v>0</v>
      </c>
      <c r="H90" s="40" t="s">
        <v>1</v>
      </c>
    </row>
    <row r="91" spans="2:8" x14ac:dyDescent="0.5">
      <c r="B91" s="21">
        <f t="shared" ref="B91:G106" si="11">ROUND(LEFT(B65,FIND(" ",B65)-1),4)</f>
        <v>1</v>
      </c>
      <c r="C91" s="21">
        <f t="shared" si="11"/>
        <v>-0.36130000000000001</v>
      </c>
      <c r="D91" s="21">
        <f t="shared" si="11"/>
        <v>0.1729</v>
      </c>
      <c r="E91" s="21">
        <f t="shared" si="11"/>
        <v>-2.09</v>
      </c>
      <c r="F91" s="21">
        <f t="shared" si="11"/>
        <v>3.78E-2</v>
      </c>
      <c r="G91" s="21">
        <f t="shared" si="11"/>
        <v>-0.70209999999999995</v>
      </c>
      <c r="H91" s="21">
        <f t="shared" ref="H91:H113" si="12">ROUND(H65,4)</f>
        <v>-2.0500000000000001E-2</v>
      </c>
    </row>
    <row r="92" spans="2:8" x14ac:dyDescent="0.5">
      <c r="B92" s="21">
        <f t="shared" si="11"/>
        <v>1.1713</v>
      </c>
      <c r="C92" s="21">
        <f t="shared" si="11"/>
        <v>-0.32679999999999998</v>
      </c>
      <c r="D92" s="21">
        <f t="shared" si="11"/>
        <v>0.1658</v>
      </c>
      <c r="E92" s="21">
        <f t="shared" si="11"/>
        <v>-1.9715</v>
      </c>
      <c r="F92" s="21">
        <f t="shared" si="11"/>
        <v>0.05</v>
      </c>
      <c r="G92" s="21">
        <f t="shared" si="11"/>
        <v>-0.65359999999999996</v>
      </c>
      <c r="H92" s="21">
        <f t="shared" si="12"/>
        <v>0</v>
      </c>
    </row>
    <row r="93" spans="2:8" x14ac:dyDescent="0.5">
      <c r="B93" s="21">
        <f t="shared" si="11"/>
        <v>1.4</v>
      </c>
      <c r="C93" s="21">
        <f t="shared" si="11"/>
        <v>-0.28079999999999999</v>
      </c>
      <c r="D93" s="21">
        <f t="shared" si="11"/>
        <v>0.15670000000000001</v>
      </c>
      <c r="E93" s="21">
        <f t="shared" si="11"/>
        <v>-1.7921</v>
      </c>
      <c r="F93" s="21">
        <f t="shared" si="11"/>
        <v>7.46E-2</v>
      </c>
      <c r="G93" s="21">
        <f t="shared" si="11"/>
        <v>-0.5897</v>
      </c>
      <c r="H93" s="21">
        <f t="shared" si="12"/>
        <v>2.81E-2</v>
      </c>
    </row>
    <row r="94" spans="2:8" x14ac:dyDescent="0.5">
      <c r="B94" s="21">
        <f t="shared" si="11"/>
        <v>1.8</v>
      </c>
      <c r="C94" s="21">
        <f t="shared" si="11"/>
        <v>-0.20030000000000001</v>
      </c>
      <c r="D94" s="21">
        <f t="shared" si="11"/>
        <v>0.1421</v>
      </c>
      <c r="E94" s="21">
        <f t="shared" si="11"/>
        <v>-1.4097</v>
      </c>
      <c r="F94" s="21">
        <f t="shared" si="11"/>
        <v>0.16009999999999999</v>
      </c>
      <c r="G94" s="21">
        <f t="shared" si="11"/>
        <v>-0.48049999999999998</v>
      </c>
      <c r="H94" s="21">
        <f t="shared" si="12"/>
        <v>7.9799999999999996E-2</v>
      </c>
    </row>
    <row r="95" spans="2:8" x14ac:dyDescent="0.5">
      <c r="B95" s="21">
        <f t="shared" si="11"/>
        <v>2.2000000000000002</v>
      </c>
      <c r="C95" s="21">
        <f t="shared" si="11"/>
        <v>-0.11990000000000001</v>
      </c>
      <c r="D95" s="21">
        <f t="shared" si="11"/>
        <v>0.12970000000000001</v>
      </c>
      <c r="E95" s="21">
        <f t="shared" si="11"/>
        <v>-0.92420000000000002</v>
      </c>
      <c r="F95" s="21">
        <f t="shared" si="11"/>
        <v>0.35649999999999998</v>
      </c>
      <c r="G95" s="21">
        <f t="shared" si="11"/>
        <v>-0.37559999999999999</v>
      </c>
      <c r="H95" s="21">
        <f t="shared" si="12"/>
        <v>0.1358</v>
      </c>
    </row>
    <row r="96" spans="2:8" x14ac:dyDescent="0.5">
      <c r="B96" s="21">
        <f t="shared" si="11"/>
        <v>2.6</v>
      </c>
      <c r="C96" s="21">
        <f t="shared" si="11"/>
        <v>-3.9399999999999998E-2</v>
      </c>
      <c r="D96" s="21">
        <f t="shared" si="11"/>
        <v>0.1201</v>
      </c>
      <c r="E96" s="21">
        <f t="shared" si="11"/>
        <v>-0.32800000000000001</v>
      </c>
      <c r="F96" s="21">
        <f t="shared" si="11"/>
        <v>0.74319999999999997</v>
      </c>
      <c r="G96" s="21">
        <f t="shared" si="11"/>
        <v>-0.2762</v>
      </c>
      <c r="H96" s="21">
        <f t="shared" si="12"/>
        <v>0.19739999999999999</v>
      </c>
    </row>
    <row r="97" spans="2:8" x14ac:dyDescent="0.5">
      <c r="B97" s="21">
        <f t="shared" si="11"/>
        <v>3</v>
      </c>
      <c r="C97" s="21">
        <f t="shared" si="11"/>
        <v>4.1099999999999998E-2</v>
      </c>
      <c r="D97" s="21">
        <f t="shared" si="11"/>
        <v>0.114</v>
      </c>
      <c r="E97" s="21">
        <f t="shared" si="11"/>
        <v>0.36030000000000001</v>
      </c>
      <c r="F97" s="21">
        <f t="shared" si="11"/>
        <v>0.71899999999999997</v>
      </c>
      <c r="G97" s="21">
        <f t="shared" si="11"/>
        <v>-0.1837</v>
      </c>
      <c r="H97" s="21">
        <f t="shared" si="12"/>
        <v>0.26590000000000003</v>
      </c>
    </row>
    <row r="98" spans="2:8" x14ac:dyDescent="0.5">
      <c r="B98" s="21">
        <f t="shared" si="11"/>
        <v>3.4</v>
      </c>
      <c r="C98" s="21">
        <f t="shared" si="11"/>
        <v>0.1216</v>
      </c>
      <c r="D98" s="21">
        <f t="shared" si="11"/>
        <v>0.11210000000000001</v>
      </c>
      <c r="E98" s="21">
        <f t="shared" si="11"/>
        <v>1.0847</v>
      </c>
      <c r="F98" s="21">
        <f t="shared" si="11"/>
        <v>0.27929999999999999</v>
      </c>
      <c r="G98" s="21">
        <f t="shared" si="11"/>
        <v>-9.9400000000000002E-2</v>
      </c>
      <c r="H98" s="21">
        <f t="shared" si="12"/>
        <v>0.34250000000000003</v>
      </c>
    </row>
    <row r="99" spans="2:8" x14ac:dyDescent="0.5">
      <c r="B99" s="21">
        <f t="shared" si="11"/>
        <v>3.8</v>
      </c>
      <c r="C99" s="21">
        <f t="shared" si="11"/>
        <v>0.20200000000000001</v>
      </c>
      <c r="D99" s="21">
        <f t="shared" si="11"/>
        <v>0.1144</v>
      </c>
      <c r="E99" s="21">
        <f t="shared" si="11"/>
        <v>1.7657</v>
      </c>
      <c r="F99" s="21">
        <f t="shared" si="11"/>
        <v>7.8899999999999998E-2</v>
      </c>
      <c r="G99" s="21">
        <f t="shared" si="11"/>
        <v>-2.35E-2</v>
      </c>
      <c r="H99" s="21">
        <f t="shared" si="12"/>
        <v>0.42759999999999998</v>
      </c>
    </row>
    <row r="100" spans="2:8" x14ac:dyDescent="0.5">
      <c r="B100" s="21">
        <f t="shared" si="11"/>
        <v>3.9339</v>
      </c>
      <c r="C100" s="21">
        <f t="shared" si="11"/>
        <v>0.22900000000000001</v>
      </c>
      <c r="D100" s="21">
        <f t="shared" si="11"/>
        <v>0.11609999999999999</v>
      </c>
      <c r="E100" s="21">
        <f t="shared" si="11"/>
        <v>1.9715</v>
      </c>
      <c r="F100" s="21">
        <f t="shared" si="11"/>
        <v>0.05</v>
      </c>
      <c r="G100" s="21">
        <f t="shared" si="11"/>
        <v>0</v>
      </c>
      <c r="H100" s="21">
        <f t="shared" si="12"/>
        <v>0.45789999999999997</v>
      </c>
    </row>
    <row r="101" spans="2:8" x14ac:dyDescent="0.5">
      <c r="B101" s="21">
        <f t="shared" si="11"/>
        <v>4.2</v>
      </c>
      <c r="C101" s="21">
        <f t="shared" si="11"/>
        <v>0.28249999999999997</v>
      </c>
      <c r="D101" s="21">
        <f t="shared" si="11"/>
        <v>0.1208</v>
      </c>
      <c r="E101" s="21">
        <f t="shared" si="11"/>
        <v>2.3378000000000001</v>
      </c>
      <c r="F101" s="21">
        <f t="shared" si="11"/>
        <v>2.0400000000000001E-2</v>
      </c>
      <c r="G101" s="21">
        <f t="shared" si="11"/>
        <v>4.4299999999999999E-2</v>
      </c>
      <c r="H101" s="21">
        <f t="shared" si="12"/>
        <v>0.52070000000000005</v>
      </c>
    </row>
    <row r="102" spans="2:8" x14ac:dyDescent="0.5">
      <c r="B102" s="21">
        <f t="shared" si="11"/>
        <v>4.5999999999999996</v>
      </c>
      <c r="C102" s="21">
        <f t="shared" si="11"/>
        <v>0.36299999999999999</v>
      </c>
      <c r="D102" s="21">
        <f t="shared" si="11"/>
        <v>0.13070000000000001</v>
      </c>
      <c r="E102" s="21">
        <f t="shared" si="11"/>
        <v>2.7765</v>
      </c>
      <c r="F102" s="21">
        <f t="shared" si="11"/>
        <v>6.0000000000000001E-3</v>
      </c>
      <c r="G102" s="21">
        <f t="shared" si="11"/>
        <v>0.1052</v>
      </c>
      <c r="H102" s="21">
        <f t="shared" si="12"/>
        <v>0.62070000000000003</v>
      </c>
    </row>
    <row r="103" spans="2:8" x14ac:dyDescent="0.5">
      <c r="B103" s="21">
        <f t="shared" si="11"/>
        <v>5</v>
      </c>
      <c r="C103" s="21">
        <f t="shared" si="11"/>
        <v>0.44340000000000002</v>
      </c>
      <c r="D103" s="21">
        <f t="shared" si="11"/>
        <v>0.1434</v>
      </c>
      <c r="E103" s="21">
        <f t="shared" si="11"/>
        <v>3.0929000000000002</v>
      </c>
      <c r="F103" s="21">
        <f t="shared" si="11"/>
        <v>2.3E-3</v>
      </c>
      <c r="G103" s="21">
        <f t="shared" si="11"/>
        <v>0.1608</v>
      </c>
      <c r="H103" s="21">
        <f t="shared" si="12"/>
        <v>0.72609999999999997</v>
      </c>
    </row>
    <row r="104" spans="2:8" x14ac:dyDescent="0.5">
      <c r="B104" s="21">
        <f t="shared" si="11"/>
        <v>5.4</v>
      </c>
      <c r="C104" s="21">
        <f t="shared" si="11"/>
        <v>0.52390000000000003</v>
      </c>
      <c r="D104" s="21">
        <f t="shared" si="11"/>
        <v>0.15809999999999999</v>
      </c>
      <c r="E104" s="21">
        <f t="shared" si="11"/>
        <v>3.3136000000000001</v>
      </c>
      <c r="F104" s="21">
        <f t="shared" si="11"/>
        <v>1.1000000000000001E-3</v>
      </c>
      <c r="G104" s="21">
        <f t="shared" si="11"/>
        <v>0.2122</v>
      </c>
      <c r="H104" s="21">
        <f t="shared" si="12"/>
        <v>0.83560000000000001</v>
      </c>
    </row>
    <row r="105" spans="2:8" x14ac:dyDescent="0.5">
      <c r="B105" s="21">
        <f t="shared" si="11"/>
        <v>5.8</v>
      </c>
      <c r="C105" s="21">
        <f t="shared" si="11"/>
        <v>0.60440000000000005</v>
      </c>
      <c r="D105" s="21">
        <f t="shared" si="11"/>
        <v>0.1744</v>
      </c>
      <c r="E105" s="21">
        <f t="shared" si="11"/>
        <v>3.4653</v>
      </c>
      <c r="F105" s="21">
        <f t="shared" si="11"/>
        <v>5.9999999999999995E-4</v>
      </c>
      <c r="G105" s="21">
        <f t="shared" si="11"/>
        <v>0.26050000000000001</v>
      </c>
      <c r="H105" s="21">
        <f t="shared" si="12"/>
        <v>0.94830000000000003</v>
      </c>
    </row>
    <row r="106" spans="2:8" x14ac:dyDescent="0.5">
      <c r="B106" s="21">
        <f t="shared" si="11"/>
        <v>6.2</v>
      </c>
      <c r="C106" s="21">
        <f t="shared" si="11"/>
        <v>0.68489999999999995</v>
      </c>
      <c r="D106" s="21">
        <f t="shared" si="11"/>
        <v>0.19189999999999999</v>
      </c>
      <c r="E106" s="21">
        <f t="shared" si="11"/>
        <v>3.5691999999999999</v>
      </c>
      <c r="F106" s="21">
        <f t="shared" si="11"/>
        <v>4.0000000000000002E-4</v>
      </c>
      <c r="G106" s="21">
        <f t="shared" si="11"/>
        <v>0.30659999999999998</v>
      </c>
      <c r="H106" s="21">
        <f t="shared" si="12"/>
        <v>1.0631999999999999</v>
      </c>
    </row>
    <row r="107" spans="2:8" x14ac:dyDescent="0.5">
      <c r="B107" s="21">
        <f t="shared" ref="B107:G113" si="13">ROUND(LEFT(B81,FIND(" ",B81)-1),4)</f>
        <v>6.6</v>
      </c>
      <c r="C107" s="21">
        <f t="shared" si="13"/>
        <v>0.76529999999999998</v>
      </c>
      <c r="D107" s="21">
        <f t="shared" si="13"/>
        <v>0.2102</v>
      </c>
      <c r="E107" s="21">
        <f t="shared" si="13"/>
        <v>3.6406000000000001</v>
      </c>
      <c r="F107" s="21">
        <f t="shared" si="13"/>
        <v>2.9999999999999997E-4</v>
      </c>
      <c r="G107" s="21">
        <f t="shared" si="13"/>
        <v>0.35089999999999999</v>
      </c>
      <c r="H107" s="21">
        <f t="shared" si="12"/>
        <v>1.1798</v>
      </c>
    </row>
    <row r="108" spans="2:8" x14ac:dyDescent="0.5">
      <c r="B108" s="21">
        <f t="shared" si="13"/>
        <v>7</v>
      </c>
      <c r="C108" s="21">
        <f t="shared" si="13"/>
        <v>0.8458</v>
      </c>
      <c r="D108" s="21">
        <f t="shared" si="13"/>
        <v>0.22919999999999999</v>
      </c>
      <c r="E108" s="21">
        <f t="shared" si="13"/>
        <v>3.6897000000000002</v>
      </c>
      <c r="F108" s="21">
        <f t="shared" si="13"/>
        <v>2.9999999999999997E-4</v>
      </c>
      <c r="G108" s="21">
        <f t="shared" si="13"/>
        <v>0.39389999999999997</v>
      </c>
      <c r="H108" s="21">
        <f t="shared" si="12"/>
        <v>1.2977000000000001</v>
      </c>
    </row>
    <row r="109" spans="2:8" x14ac:dyDescent="0.5">
      <c r="B109" s="21">
        <f t="shared" si="13"/>
        <v>7.4</v>
      </c>
      <c r="C109" s="21">
        <f t="shared" si="13"/>
        <v>0.92630000000000001</v>
      </c>
      <c r="D109" s="21">
        <f t="shared" si="13"/>
        <v>0.24879999999999999</v>
      </c>
      <c r="E109" s="21">
        <f t="shared" si="13"/>
        <v>3.7237</v>
      </c>
      <c r="F109" s="21">
        <f t="shared" si="13"/>
        <v>2.9999999999999997E-4</v>
      </c>
      <c r="G109" s="21">
        <f t="shared" si="13"/>
        <v>0.43590000000000001</v>
      </c>
      <c r="H109" s="21">
        <f t="shared" si="12"/>
        <v>1.4167000000000001</v>
      </c>
    </row>
    <row r="110" spans="2:8" x14ac:dyDescent="0.5">
      <c r="B110" s="21">
        <f t="shared" si="13"/>
        <v>7.8</v>
      </c>
      <c r="C110" s="21">
        <f t="shared" si="13"/>
        <v>1.0067999999999999</v>
      </c>
      <c r="D110" s="21">
        <f t="shared" si="13"/>
        <v>0.26869999999999999</v>
      </c>
      <c r="E110" s="21">
        <f t="shared" si="13"/>
        <v>3.7471000000000001</v>
      </c>
      <c r="F110" s="21">
        <f t="shared" si="13"/>
        <v>2.0000000000000001E-4</v>
      </c>
      <c r="G110" s="21">
        <f t="shared" si="13"/>
        <v>0.47710000000000002</v>
      </c>
      <c r="H110" s="21">
        <f t="shared" si="12"/>
        <v>1.5365</v>
      </c>
    </row>
    <row r="111" spans="2:8" x14ac:dyDescent="0.5">
      <c r="B111" s="21">
        <f t="shared" si="13"/>
        <v>8.1999999999999993</v>
      </c>
      <c r="C111" s="21">
        <f t="shared" si="13"/>
        <v>1.0871999999999999</v>
      </c>
      <c r="D111" s="21">
        <f t="shared" si="13"/>
        <v>0.28889999999999999</v>
      </c>
      <c r="E111" s="21">
        <f t="shared" si="13"/>
        <v>3.7631000000000001</v>
      </c>
      <c r="F111" s="21">
        <f t="shared" si="13"/>
        <v>2.0000000000000001E-4</v>
      </c>
      <c r="G111" s="21">
        <f t="shared" si="13"/>
        <v>0.51759999999999995</v>
      </c>
      <c r="H111" s="21">
        <f t="shared" si="12"/>
        <v>1.6568000000000001</v>
      </c>
    </row>
    <row r="112" spans="2:8" x14ac:dyDescent="0.5">
      <c r="B112" s="21">
        <f t="shared" si="13"/>
        <v>8.6</v>
      </c>
      <c r="C112" s="21">
        <f t="shared" si="13"/>
        <v>1.1677</v>
      </c>
      <c r="D112" s="21">
        <f t="shared" si="13"/>
        <v>0.30940000000000001</v>
      </c>
      <c r="E112" s="21">
        <f t="shared" si="13"/>
        <v>3.7738999999999998</v>
      </c>
      <c r="F112" s="21">
        <f t="shared" si="13"/>
        <v>2.0000000000000001E-4</v>
      </c>
      <c r="G112" s="21">
        <f t="shared" si="13"/>
        <v>0.55769999999999997</v>
      </c>
      <c r="H112" s="21">
        <f t="shared" si="12"/>
        <v>1.7777000000000001</v>
      </c>
    </row>
    <row r="113" spans="2:8" x14ac:dyDescent="0.5">
      <c r="B113" s="21">
        <f t="shared" si="13"/>
        <v>9</v>
      </c>
      <c r="C113" s="21">
        <f t="shared" si="13"/>
        <v>1.2482</v>
      </c>
      <c r="D113" s="21">
        <f t="shared" si="13"/>
        <v>0.3301</v>
      </c>
      <c r="E113" s="21">
        <f t="shared" si="13"/>
        <v>3.7810000000000001</v>
      </c>
      <c r="F113" s="21">
        <f t="shared" si="13"/>
        <v>2.0000000000000001E-4</v>
      </c>
      <c r="G113" s="21">
        <f t="shared" si="13"/>
        <v>0.59740000000000004</v>
      </c>
      <c r="H113" s="21">
        <f t="shared" si="12"/>
        <v>1.899</v>
      </c>
    </row>
    <row r="114" spans="2:8" x14ac:dyDescent="0.5">
      <c r="B114" s="21"/>
      <c r="C114" s="21"/>
      <c r="D114" s="21"/>
      <c r="E114" s="21"/>
      <c r="F114" s="21"/>
      <c r="G114" s="21"/>
      <c r="H114" s="21"/>
    </row>
    <row r="115" spans="2:8" x14ac:dyDescent="0.5">
      <c r="B115" s="21"/>
      <c r="C115" s="21"/>
      <c r="D115" s="21"/>
      <c r="E115" s="21"/>
      <c r="F115" s="21"/>
      <c r="G115" s="39"/>
      <c r="H115" s="39"/>
    </row>
    <row r="116" spans="2:8" x14ac:dyDescent="0.5">
      <c r="B116" s="21"/>
      <c r="C116" s="21"/>
      <c r="D116" s="21"/>
      <c r="E116" s="21"/>
      <c r="F116" s="21"/>
      <c r="G116" s="39"/>
      <c r="H116" s="39"/>
    </row>
    <row r="117" spans="2:8" x14ac:dyDescent="0.5">
      <c r="B117" s="21"/>
      <c r="C117" s="21"/>
      <c r="D117" s="21"/>
      <c r="E117" s="21"/>
      <c r="F117" s="21"/>
      <c r="G117" s="39"/>
      <c r="H117" s="39"/>
    </row>
    <row r="118" spans="2:8" x14ac:dyDescent="0.5">
      <c r="B118" s="21"/>
      <c r="C118" s="21"/>
      <c r="D118" s="21"/>
      <c r="E118" s="21"/>
      <c r="F118" s="21"/>
      <c r="G118" s="39"/>
      <c r="H118" s="39"/>
    </row>
    <row r="119" spans="2:8" x14ac:dyDescent="0.5">
      <c r="B119" s="21"/>
      <c r="C119" s="21"/>
      <c r="D119" s="21"/>
      <c r="E119" s="21"/>
      <c r="F119" s="21"/>
      <c r="G119" s="39"/>
      <c r="H119" s="39"/>
    </row>
    <row r="120" spans="2:8" x14ac:dyDescent="0.5">
      <c r="B120" s="21"/>
      <c r="C120" s="21"/>
      <c r="D120" s="21"/>
      <c r="E120" s="21"/>
      <c r="F120" s="21"/>
      <c r="G120" s="39"/>
      <c r="H120" s="39"/>
    </row>
    <row r="121" spans="2:8" x14ac:dyDescent="0.5">
      <c r="B121" s="21"/>
      <c r="C121" s="21"/>
      <c r="D121" s="21"/>
      <c r="E121" s="21"/>
      <c r="F121" s="21"/>
      <c r="G121" s="39"/>
      <c r="H121" s="39"/>
    </row>
    <row r="122" spans="2:8" x14ac:dyDescent="0.5">
      <c r="B122" s="21"/>
      <c r="C122" s="21"/>
      <c r="D122" s="21"/>
      <c r="E122" s="21"/>
      <c r="F122" s="21"/>
      <c r="G122" s="39"/>
      <c r="H122" s="39"/>
    </row>
    <row r="123" spans="2:8" x14ac:dyDescent="0.5">
      <c r="B123" s="21"/>
      <c r="C123" s="21"/>
      <c r="D123" s="21"/>
      <c r="E123" s="21"/>
      <c r="F123" s="21"/>
      <c r="G123" s="39"/>
      <c r="H123" s="39"/>
    </row>
    <row r="124" spans="2:8" x14ac:dyDescent="0.5">
      <c r="B124" s="39"/>
      <c r="C124" s="39"/>
      <c r="D124" s="39"/>
      <c r="E124" s="39"/>
      <c r="F124" s="39"/>
      <c r="G124" s="39"/>
      <c r="H124" s="39"/>
    </row>
    <row r="125" spans="2:8" x14ac:dyDescent="0.5">
      <c r="B125" s="39"/>
      <c r="C125" s="39"/>
      <c r="D125" s="39"/>
      <c r="E125" s="39"/>
      <c r="F125" s="39"/>
      <c r="G125" s="39"/>
      <c r="H125" s="39"/>
    </row>
    <row r="126" spans="2:8" x14ac:dyDescent="0.5">
      <c r="B126" s="39"/>
      <c r="C126" s="39"/>
      <c r="D126" s="39"/>
      <c r="E126" s="39"/>
      <c r="F126" s="39"/>
      <c r="G126" s="39"/>
      <c r="H126" s="39"/>
    </row>
    <row r="127" spans="2:8" x14ac:dyDescent="0.5">
      <c r="B127" s="39"/>
      <c r="C127" s="39"/>
      <c r="D127" s="39"/>
      <c r="E127" s="39"/>
      <c r="F127" s="39"/>
      <c r="G127" s="39"/>
      <c r="H127" s="3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57"/>
  <sheetViews>
    <sheetView topLeftCell="A34" workbookViewId="0">
      <selection activeCell="G39" sqref="G39"/>
    </sheetView>
  </sheetViews>
  <sheetFormatPr defaultRowHeight="15.75" x14ac:dyDescent="0.5"/>
  <cols>
    <col min="1" max="1" width="2.4375" style="46" customWidth="1"/>
    <col min="2" max="5" width="9" style="46"/>
    <col min="6" max="6" width="11.5625" style="46" customWidth="1"/>
    <col min="7" max="7" width="25.0625" style="46" customWidth="1"/>
    <col min="8" max="8" width="8.125" style="46" customWidth="1"/>
    <col min="9" max="9" width="7.875" style="46" bestFit="1" customWidth="1"/>
    <col min="10" max="10" width="8.625" style="46" bestFit="1" customWidth="1"/>
    <col min="11" max="11" width="6.375" style="46" bestFit="1" customWidth="1"/>
    <col min="12" max="12" width="9" style="46"/>
    <col min="13" max="13" width="7.875" style="46" bestFit="1" customWidth="1"/>
    <col min="14" max="14" width="7.875" style="46" customWidth="1"/>
    <col min="15" max="15" width="9.375" style="46" customWidth="1"/>
    <col min="16" max="16" width="9.5" style="46" bestFit="1" customWidth="1"/>
    <col min="17" max="17" width="6.875" style="46" bestFit="1" customWidth="1"/>
    <col min="18" max="18" width="8.625" style="46" customWidth="1"/>
    <col min="19" max="19" width="8.25" style="46" customWidth="1"/>
    <col min="20" max="20" width="7.875" style="46" bestFit="1" customWidth="1"/>
    <col min="21" max="21" width="9" style="46"/>
    <col min="22" max="22" width="6.375" style="46" bestFit="1" customWidth="1"/>
    <col min="23" max="23" width="7.375" style="46" bestFit="1" customWidth="1"/>
    <col min="24" max="25" width="6.375" style="46" bestFit="1" customWidth="1"/>
    <col min="26" max="16384" width="9" style="46"/>
  </cols>
  <sheetData>
    <row r="1" spans="2:25" s="47" customFormat="1" ht="16.149999999999999" thickBot="1" x14ac:dyDescent="0.55000000000000004"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47" customFormat="1" x14ac:dyDescent="0.5">
      <c r="B2" s="23" t="s">
        <v>30</v>
      </c>
      <c r="C2" s="29"/>
      <c r="D2" s="29"/>
      <c r="G2" s="3"/>
      <c r="H2" s="3"/>
      <c r="I2" s="4" t="s">
        <v>2</v>
      </c>
      <c r="J2" s="5"/>
      <c r="K2" s="5"/>
      <c r="L2"/>
      <c r="M2" s="42"/>
      <c r="N2" s="52"/>
      <c r="O2" s="52"/>
      <c r="P2" s="52"/>
      <c r="Q2" s="52"/>
      <c r="R2" s="6"/>
    </row>
    <row r="3" spans="2:25" s="47" customFormat="1" ht="45.4" customHeight="1" x14ac:dyDescent="0.5">
      <c r="B3" s="29" t="s">
        <v>26</v>
      </c>
      <c r="C3" s="20" t="s">
        <v>51</v>
      </c>
      <c r="D3" s="30"/>
      <c r="G3" s="6" t="s">
        <v>19</v>
      </c>
      <c r="H3" s="6"/>
      <c r="I3" s="62" t="str">
        <f>C4</f>
        <v>Strength of Justification for Withholding Aid</v>
      </c>
      <c r="J3" s="62"/>
      <c r="K3" s="62"/>
      <c r="L3" s="8"/>
    </row>
    <row r="4" spans="2:25" s="47" customFormat="1" x14ac:dyDescent="0.5">
      <c r="B4" s="29" t="s">
        <v>27</v>
      </c>
      <c r="C4" s="50" t="s">
        <v>49</v>
      </c>
      <c r="D4" s="30"/>
      <c r="G4" s="6"/>
      <c r="H4" s="6"/>
      <c r="I4" s="7"/>
      <c r="J4" s="7"/>
      <c r="K4" s="7"/>
      <c r="L4" s="5"/>
    </row>
    <row r="5" spans="2:25" s="47" customFormat="1" x14ac:dyDescent="0.5">
      <c r="B5" s="29" t="s">
        <v>32</v>
      </c>
      <c r="C5" s="50" t="s">
        <v>50</v>
      </c>
      <c r="D5" s="30"/>
      <c r="G5" s="9" t="s">
        <v>3</v>
      </c>
      <c r="H5" s="9"/>
      <c r="I5" s="10" t="s">
        <v>4</v>
      </c>
      <c r="J5" s="10" t="s">
        <v>10</v>
      </c>
      <c r="K5" s="10" t="s">
        <v>8</v>
      </c>
      <c r="L5" s="10"/>
    </row>
    <row r="6" spans="2:25" s="47" customFormat="1" x14ac:dyDescent="0.5">
      <c r="B6" s="29" t="s">
        <v>62</v>
      </c>
      <c r="C6" s="50">
        <v>211</v>
      </c>
      <c r="D6" s="58"/>
      <c r="G6" s="11"/>
      <c r="H6" s="11"/>
      <c r="I6" s="12"/>
      <c r="J6" s="12"/>
      <c r="K6" s="12"/>
      <c r="L6" s="13"/>
    </row>
    <row r="7" spans="2:25" s="47" customFormat="1" x14ac:dyDescent="0.5">
      <c r="G7" s="14" t="s">
        <v>5</v>
      </c>
      <c r="H7" s="14"/>
      <c r="I7" s="57">
        <f>H54</f>
        <v>2.4514999999999998</v>
      </c>
      <c r="J7" s="57">
        <f>K54</f>
        <v>0</v>
      </c>
      <c r="K7" s="57">
        <f>I54</f>
        <v>0.14899999999999999</v>
      </c>
      <c r="L7" s="12"/>
    </row>
    <row r="8" spans="2:25" s="47" customFormat="1" ht="17.649999999999999" x14ac:dyDescent="0.5">
      <c r="G8" s="14" t="str">
        <f>C3</f>
        <v>Disaster Cause Framing</v>
      </c>
      <c r="H8" s="15" t="s">
        <v>58</v>
      </c>
      <c r="I8" s="57">
        <f>H55</f>
        <v>-0.5625</v>
      </c>
      <c r="J8" s="57">
        <f>K55</f>
        <v>1.0999999999999999E-2</v>
      </c>
      <c r="K8" s="57">
        <f>I55</f>
        <v>0.21790000000000001</v>
      </c>
      <c r="L8" s="15"/>
    </row>
    <row r="9" spans="2:25" s="47" customFormat="1" ht="17.649999999999999" x14ac:dyDescent="0.5">
      <c r="G9" s="14" t="str">
        <f>C5</f>
        <v>Climate Change Skepticism</v>
      </c>
      <c r="H9" s="15" t="s">
        <v>59</v>
      </c>
      <c r="I9" s="57">
        <f>H56</f>
        <v>0.1051</v>
      </c>
      <c r="J9" s="57">
        <f>K56</f>
        <v>6.0000000000000001E-3</v>
      </c>
      <c r="K9" s="57">
        <f>I56</f>
        <v>3.8100000000000002E-2</v>
      </c>
      <c r="L9" s="15"/>
    </row>
    <row r="10" spans="2:25" s="47" customFormat="1" ht="30.75" x14ac:dyDescent="0.5">
      <c r="G10" s="14" t="str">
        <f>_xlfn.CONCAT(C3," x ",C5)</f>
        <v>Disaster Cause Framing x Climate Change Skepticism</v>
      </c>
      <c r="H10" s="15" t="s">
        <v>60</v>
      </c>
      <c r="I10" s="57">
        <f>H57</f>
        <v>0.20119999999999999</v>
      </c>
      <c r="J10" s="57">
        <f>K57</f>
        <v>0</v>
      </c>
      <c r="K10" s="57">
        <f>I57</f>
        <v>5.5300000000000002E-2</v>
      </c>
      <c r="L10" s="15"/>
    </row>
    <row r="11" spans="2:25" s="47" customFormat="1" x14ac:dyDescent="0.5">
      <c r="G11" s="6"/>
      <c r="H11" s="6"/>
      <c r="I11" s="12"/>
      <c r="J11" s="12"/>
      <c r="K11" s="12"/>
      <c r="L11" s="12"/>
    </row>
    <row r="12" spans="2:25" s="47" customFormat="1" x14ac:dyDescent="0.5">
      <c r="G12" s="14" t="s">
        <v>6</v>
      </c>
      <c r="H12" s="14"/>
      <c r="I12" s="57">
        <f>H50</f>
        <v>0.24629999999999999</v>
      </c>
      <c r="J12" s="57"/>
      <c r="K12" s="12"/>
      <c r="L12" s="12"/>
    </row>
    <row r="13" spans="2:25" s="47" customFormat="1" ht="16.149999999999999" thickBot="1" x14ac:dyDescent="0.55000000000000004">
      <c r="G13" s="15" t="s">
        <v>37</v>
      </c>
      <c r="H13" s="14"/>
      <c r="I13" s="57">
        <f>J50</f>
        <v>22.542999999999999</v>
      </c>
      <c r="J13" s="57">
        <f>M50</f>
        <v>0</v>
      </c>
      <c r="K13" s="12"/>
      <c r="L13" s="12"/>
    </row>
    <row r="14" spans="2:25" s="47" customFormat="1" ht="15.75" customHeight="1" x14ac:dyDescent="0.5">
      <c r="G14" s="63" t="str">
        <f>_xlfn.CONCAT("N = ",C6," respondents")</f>
        <v>N = 211 respondents</v>
      </c>
      <c r="H14" s="63"/>
      <c r="I14" s="63"/>
      <c r="J14" s="63"/>
      <c r="K14" s="63"/>
      <c r="L14" s="63"/>
      <c r="M14" s="64"/>
      <c r="N14" s="64"/>
      <c r="O14" s="64"/>
      <c r="P14" s="64"/>
      <c r="Q14" s="64"/>
      <c r="R14" s="64"/>
      <c r="S14" s="64"/>
      <c r="T14" s="16"/>
      <c r="U14" s="16"/>
      <c r="V14" s="16"/>
      <c r="W14" s="43"/>
      <c r="X14" s="43"/>
      <c r="Y14" s="43"/>
    </row>
    <row r="15" spans="2:25" s="47" customFormat="1" x14ac:dyDescent="0.5">
      <c r="B15" s="46"/>
      <c r="C15" s="46"/>
      <c r="D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25" x14ac:dyDescent="0.5">
      <c r="B16" s="23" t="s">
        <v>38</v>
      </c>
      <c r="G16" s="48" t="str">
        <f>"Model 1: moderation on "&amp;I3&amp;I4</f>
        <v>Model 1: moderation on Strength of Justification for Withholding Aid</v>
      </c>
      <c r="N16" s="48"/>
    </row>
    <row r="17" spans="7:17" x14ac:dyDescent="0.5">
      <c r="G17" s="44" t="s">
        <v>52</v>
      </c>
      <c r="H17" s="44"/>
      <c r="I17" s="44"/>
      <c r="J17" s="44"/>
      <c r="K17" s="44"/>
      <c r="L17" s="44"/>
    </row>
    <row r="18" spans="7:17" x14ac:dyDescent="0.5">
      <c r="G18" s="44" t="s">
        <v>53</v>
      </c>
      <c r="H18" s="44"/>
      <c r="I18" s="44"/>
      <c r="J18" s="44"/>
      <c r="K18" s="44"/>
      <c r="L18" s="44"/>
    </row>
    <row r="19" spans="7:17" x14ac:dyDescent="0.5">
      <c r="G19" s="44" t="s">
        <v>34</v>
      </c>
      <c r="H19" s="44"/>
      <c r="I19" s="44"/>
      <c r="J19" s="44"/>
      <c r="K19" s="44"/>
      <c r="L19" s="44"/>
    </row>
    <row r="20" spans="7:17" x14ac:dyDescent="0.5">
      <c r="G20" s="44" t="s">
        <v>35</v>
      </c>
      <c r="H20" s="44"/>
      <c r="I20" s="44"/>
      <c r="J20" s="44"/>
      <c r="K20" s="44"/>
      <c r="L20" s="44"/>
    </row>
    <row r="21" spans="7:17" x14ac:dyDescent="0.5">
      <c r="G21" s="44" t="s">
        <v>36</v>
      </c>
      <c r="H21" s="44"/>
      <c r="I21" s="44"/>
      <c r="J21" s="44"/>
      <c r="K21" s="44"/>
      <c r="L21" s="44"/>
    </row>
    <row r="22" spans="7:17" x14ac:dyDescent="0.5">
      <c r="G22" s="44" t="s">
        <v>54</v>
      </c>
      <c r="H22" s="44"/>
      <c r="I22" s="44"/>
      <c r="J22" s="45"/>
      <c r="K22" s="44"/>
      <c r="L22" s="44"/>
      <c r="Q22" s="49"/>
    </row>
    <row r="23" spans="7:17" x14ac:dyDescent="0.5">
      <c r="G23" s="44" t="s">
        <v>55</v>
      </c>
      <c r="H23" s="44"/>
      <c r="I23" s="44"/>
      <c r="J23" s="44"/>
      <c r="K23" s="44"/>
      <c r="L23" s="44"/>
    </row>
    <row r="24" spans="7:17" x14ac:dyDescent="0.5">
      <c r="G24" s="44" t="s">
        <v>56</v>
      </c>
      <c r="H24" s="44"/>
      <c r="I24" s="44"/>
      <c r="J24" s="44"/>
      <c r="K24" s="44"/>
      <c r="L24" s="44"/>
    </row>
    <row r="25" spans="7:17" x14ac:dyDescent="0.5">
      <c r="G25" s="44" t="s">
        <v>57</v>
      </c>
      <c r="H25" s="44"/>
      <c r="I25" s="44"/>
      <c r="J25" s="44"/>
      <c r="K25" s="44"/>
      <c r="L25" s="44"/>
    </row>
    <row r="27" spans="7:17" x14ac:dyDescent="0.5">
      <c r="G27" s="46" t="str">
        <f>TRIM(SUBSTITUTE(G17,CHAR(202)," "))</f>
        <v>R R-sq MSE F df1 df2 p</v>
      </c>
    </row>
    <row r="28" spans="7:17" x14ac:dyDescent="0.5">
      <c r="G28" s="46" t="str">
        <f t="shared" ref="G28:G35" si="0">TRIM(SUBSTITUTE(G18,CHAR(202)," "))</f>
        <v>.4962 .2463 .6609 22.5430 3.0000 207.0000 .0000</v>
      </c>
    </row>
    <row r="29" spans="7:17" x14ac:dyDescent="0.5">
      <c r="G29" s="46" t="str">
        <f t="shared" si="0"/>
        <v/>
      </c>
    </row>
    <row r="30" spans="7:17" x14ac:dyDescent="0.5">
      <c r="G30" s="46" t="str">
        <f t="shared" si="0"/>
        <v>Model</v>
      </c>
    </row>
    <row r="31" spans="7:17" x14ac:dyDescent="0.5">
      <c r="G31" s="46" t="str">
        <f t="shared" si="0"/>
        <v>coeff se t p LLCI ULCI</v>
      </c>
    </row>
    <row r="32" spans="7:17" x14ac:dyDescent="0.5">
      <c r="G32" s="46" t="str">
        <f t="shared" si="0"/>
        <v>constant 2.4515 .1490 16.4486 .0000 2.1577 2.7454</v>
      </c>
    </row>
    <row r="33" spans="7:20" x14ac:dyDescent="0.5">
      <c r="G33" s="46" t="str">
        <f t="shared" si="0"/>
        <v>frame -.5625 .2179 -2.5811 .0105 -.9921 -.1328</v>
      </c>
    </row>
    <row r="34" spans="7:20" x14ac:dyDescent="0.5">
      <c r="G34" s="46" t="str">
        <f t="shared" si="0"/>
        <v>skeptic .1051 .0381 2.7559 .0064 .0299 .1803</v>
      </c>
    </row>
    <row r="35" spans="7:20" x14ac:dyDescent="0.5">
      <c r="G35" s="46" t="str">
        <f t="shared" si="0"/>
        <v>Int_1 .2012 .0553 3.6401 .0003 .0922 .3101</v>
      </c>
    </row>
    <row r="38" spans="7:20" x14ac:dyDescent="0.5">
      <c r="G38" s="21" t="str">
        <f>TRIM(G27)</f>
        <v>R R-sq MSE F df1 df2 p</v>
      </c>
      <c r="H38" s="21" t="str">
        <f>RIGHT(G38, LEN(G38)-FIND(" ",G38))</f>
        <v>R-sq MSE F df1 df2 p</v>
      </c>
      <c r="I38" s="21" t="str">
        <f t="shared" ref="I38:J38" si="1">RIGHT(H38, LEN(H38)-FIND(" ",H38))</f>
        <v>MSE F df1 df2 p</v>
      </c>
      <c r="J38" s="21" t="str">
        <f t="shared" si="1"/>
        <v>F df1 df2 p</v>
      </c>
      <c r="K38" s="21" t="str">
        <f>RIGHT(J38, LEN(J38)-FIND(" ",J38))</f>
        <v>df1 df2 p</v>
      </c>
      <c r="L38" s="21" t="str">
        <f>RIGHT(K38, LEN(K38)-FIND(" ",K38))</f>
        <v>df2 p</v>
      </c>
      <c r="M38" s="21" t="str">
        <f>RIGHT(L38, LEN(L38)-FIND(" ",L38))</f>
        <v>p</v>
      </c>
      <c r="N38" s="21"/>
      <c r="O38" s="21"/>
      <c r="P38" s="21"/>
      <c r="Q38" s="21"/>
      <c r="R38" s="21"/>
      <c r="S38" s="21"/>
      <c r="T38" s="21"/>
    </row>
    <row r="39" spans="7:20" x14ac:dyDescent="0.5">
      <c r="G39" s="21" t="str">
        <f t="shared" ref="G39:G45" si="2">TRIM(G28)</f>
        <v>.4962 .2463 .6609 22.5430 3.0000 207.0000 .0000</v>
      </c>
      <c r="H39" s="21" t="str">
        <f t="shared" ref="H39:H45" si="3">RIGHT(G39, LEN(G39)-FIND(" ",G39))</f>
        <v>.2463 .6609 22.5430 3.0000 207.0000 .0000</v>
      </c>
      <c r="I39" s="21" t="str">
        <f t="shared" ref="I39:I46" si="4">RIGHT(H39, LEN(H39)-FIND(" ",H39))</f>
        <v>.6609 22.5430 3.0000 207.0000 .0000</v>
      </c>
      <c r="J39" s="21" t="str">
        <f t="shared" ref="J39:J46" si="5">RIGHT(I39, LEN(I39)-FIND(" ",I39))</f>
        <v>22.5430 3.0000 207.0000 .0000</v>
      </c>
      <c r="K39" s="21" t="str">
        <f t="shared" ref="K39:M39" si="6">RIGHT(J39, LEN(J39)-FIND(" ",J39))</f>
        <v>3.0000 207.0000 .0000</v>
      </c>
      <c r="L39" s="21" t="str">
        <f t="shared" si="6"/>
        <v>207.0000 .0000</v>
      </c>
      <c r="M39" s="21" t="str">
        <f t="shared" si="6"/>
        <v>.0000</v>
      </c>
      <c r="N39" s="21"/>
      <c r="O39" s="21"/>
      <c r="P39" s="21"/>
      <c r="Q39" s="21"/>
      <c r="R39" s="21"/>
      <c r="S39" s="21"/>
      <c r="T39" s="21"/>
    </row>
    <row r="40" spans="7:20" x14ac:dyDescent="0.5">
      <c r="G40" s="21" t="str">
        <f t="shared" si="2"/>
        <v/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7:20" x14ac:dyDescent="0.5">
      <c r="G41" s="21" t="str">
        <f t="shared" si="2"/>
        <v>Model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7:20" x14ac:dyDescent="0.5">
      <c r="G42" s="21" t="str">
        <f t="shared" si="2"/>
        <v>coeff se t p LLCI ULCI</v>
      </c>
      <c r="H42" s="21" t="str">
        <f t="shared" si="3"/>
        <v>se t p LLCI ULCI</v>
      </c>
      <c r="I42" s="21" t="str">
        <f t="shared" si="4"/>
        <v>t p LLCI ULCI</v>
      </c>
      <c r="J42" s="21" t="str">
        <f t="shared" si="5"/>
        <v>p LLCI ULCI</v>
      </c>
      <c r="K42" s="21" t="str">
        <f t="shared" ref="K42:L42" si="7">RIGHT(J42, LEN(J42)-FIND(" ",J42))</f>
        <v>LLCI ULCI</v>
      </c>
      <c r="L42" s="21" t="str">
        <f t="shared" si="7"/>
        <v>ULCI</v>
      </c>
      <c r="M42" s="21"/>
      <c r="N42" s="21"/>
      <c r="O42" s="21"/>
      <c r="P42" s="21"/>
      <c r="Q42" s="21"/>
      <c r="R42" s="21"/>
      <c r="S42" s="21"/>
      <c r="T42" s="21"/>
    </row>
    <row r="43" spans="7:20" x14ac:dyDescent="0.5">
      <c r="G43" s="21" t="str">
        <f t="shared" si="2"/>
        <v>constant 2.4515 .1490 16.4486 .0000 2.1577 2.7454</v>
      </c>
      <c r="H43" s="21" t="str">
        <f t="shared" si="3"/>
        <v>2.4515 .1490 16.4486 .0000 2.1577 2.7454</v>
      </c>
      <c r="I43" s="21" t="str">
        <f t="shared" si="4"/>
        <v>.1490 16.4486 .0000 2.1577 2.7454</v>
      </c>
      <c r="J43" s="21" t="str">
        <f t="shared" si="5"/>
        <v>16.4486 .0000 2.1577 2.7454</v>
      </c>
      <c r="K43" s="21" t="str">
        <f t="shared" ref="K43:M43" si="8">RIGHT(J43, LEN(J43)-FIND(" ",J43))</f>
        <v>.0000 2.1577 2.7454</v>
      </c>
      <c r="L43" s="21" t="str">
        <f t="shared" si="8"/>
        <v>2.1577 2.7454</v>
      </c>
      <c r="M43" s="21" t="str">
        <f t="shared" si="8"/>
        <v>2.7454</v>
      </c>
      <c r="N43" s="21"/>
      <c r="O43" s="21"/>
      <c r="P43" s="21"/>
      <c r="Q43" s="21"/>
      <c r="R43" s="21"/>
      <c r="S43" s="21"/>
      <c r="T43" s="21"/>
    </row>
    <row r="44" spans="7:20" x14ac:dyDescent="0.5">
      <c r="G44" s="21" t="str">
        <f t="shared" si="2"/>
        <v>frame -.5625 .2179 -2.5811 .0105 -.9921 -.1328</v>
      </c>
      <c r="H44" s="21" t="str">
        <f t="shared" si="3"/>
        <v>-.5625 .2179 -2.5811 .0105 -.9921 -.1328</v>
      </c>
      <c r="I44" s="21" t="str">
        <f t="shared" si="4"/>
        <v>.2179 -2.5811 .0105 -.9921 -.1328</v>
      </c>
      <c r="J44" s="21" t="str">
        <f t="shared" si="5"/>
        <v>-2.5811 .0105 -.9921 -.1328</v>
      </c>
      <c r="K44" s="21" t="str">
        <f t="shared" ref="K44:M44" si="9">RIGHT(J44, LEN(J44)-FIND(" ",J44))</f>
        <v>.0105 -.9921 -.1328</v>
      </c>
      <c r="L44" s="21" t="str">
        <f t="shared" si="9"/>
        <v>-.9921 -.1328</v>
      </c>
      <c r="M44" s="21" t="str">
        <f t="shared" si="9"/>
        <v>-.1328</v>
      </c>
      <c r="N44" s="21"/>
      <c r="O44" s="21"/>
      <c r="P44" s="21"/>
      <c r="Q44" s="21"/>
      <c r="R44" s="21"/>
      <c r="S44" s="21"/>
      <c r="T44" s="21"/>
    </row>
    <row r="45" spans="7:20" x14ac:dyDescent="0.5">
      <c r="G45" s="21" t="str">
        <f t="shared" si="2"/>
        <v>skeptic .1051 .0381 2.7559 .0064 .0299 .1803</v>
      </c>
      <c r="H45" s="21" t="str">
        <f t="shared" si="3"/>
        <v>.1051 .0381 2.7559 .0064 .0299 .1803</v>
      </c>
      <c r="I45" s="21" t="str">
        <f t="shared" si="4"/>
        <v>.0381 2.7559 .0064 .0299 .1803</v>
      </c>
      <c r="J45" s="21" t="str">
        <f t="shared" si="5"/>
        <v>2.7559 .0064 .0299 .1803</v>
      </c>
      <c r="K45" s="21" t="str">
        <f t="shared" ref="K45:M45" si="10">RIGHT(J45, LEN(J45)-FIND(" ",J45))</f>
        <v>.0064 .0299 .1803</v>
      </c>
      <c r="L45" s="21" t="str">
        <f t="shared" si="10"/>
        <v>.0299 .1803</v>
      </c>
      <c r="M45" s="21" t="str">
        <f t="shared" si="10"/>
        <v>.1803</v>
      </c>
      <c r="N45" s="21"/>
      <c r="O45" s="21"/>
      <c r="P45" s="21"/>
      <c r="Q45" s="21"/>
      <c r="R45" s="21"/>
      <c r="S45" s="21"/>
      <c r="T45" s="21"/>
    </row>
    <row r="46" spans="7:20" x14ac:dyDescent="0.5">
      <c r="G46" s="21" t="str">
        <f>TRIM(G35)</f>
        <v>Int_1 .2012 .0553 3.6401 .0003 .0922 .3101</v>
      </c>
      <c r="H46" s="21" t="str">
        <f>RIGHT(G46, LEN(G46)-FIND(" ",G46))</f>
        <v>.2012 .0553 3.6401 .0003 .0922 .3101</v>
      </c>
      <c r="I46" s="21" t="str">
        <f t="shared" si="4"/>
        <v>.0553 3.6401 .0003 .0922 .3101</v>
      </c>
      <c r="J46" s="21" t="str">
        <f t="shared" si="5"/>
        <v>3.6401 .0003 .0922 .3101</v>
      </c>
      <c r="K46" s="21" t="str">
        <f>RIGHT(J46, LEN(J46)-FIND(" ",J46))</f>
        <v>.0003 .0922 .3101</v>
      </c>
      <c r="L46" s="21" t="str">
        <f>RIGHT(K46, LEN(K46)-FIND(" ",K46))</f>
        <v>.0922 .3101</v>
      </c>
      <c r="M46" s="21" t="str">
        <f>RIGHT(L46, LEN(L46)-FIND(" ",L46))</f>
        <v>.3101</v>
      </c>
      <c r="N46" s="21"/>
      <c r="O46" s="21"/>
      <c r="P46" s="21"/>
      <c r="Q46" s="21"/>
      <c r="R46" s="21"/>
      <c r="S46" s="21"/>
      <c r="T46" s="21"/>
    </row>
    <row r="49" spans="7:20" x14ac:dyDescent="0.5">
      <c r="G49" s="40" t="str">
        <f>LEFT(G38,FIND(" ",G38)-1)</f>
        <v>R</v>
      </c>
      <c r="H49" s="40" t="str">
        <f>LEFT(H38,FIND(" ",H38)-1)</f>
        <v>R-sq</v>
      </c>
      <c r="I49" s="40" t="str">
        <f t="shared" ref="I49:L49" si="11">LEFT(I38,FIND(" ",I38)-1)</f>
        <v>MSE</v>
      </c>
      <c r="J49" s="40" t="str">
        <f t="shared" si="11"/>
        <v>F</v>
      </c>
      <c r="K49" s="40" t="str">
        <f t="shared" si="11"/>
        <v>df1</v>
      </c>
      <c r="L49" s="40" t="str">
        <f t="shared" si="11"/>
        <v>df2</v>
      </c>
      <c r="M49" s="40" t="str">
        <f>LEFT(M38)</f>
        <v>p</v>
      </c>
      <c r="N49" s="40"/>
      <c r="O49" s="40"/>
      <c r="P49" s="40"/>
      <c r="Q49" s="40"/>
      <c r="R49" s="40"/>
      <c r="S49" s="40"/>
      <c r="T49" s="40"/>
    </row>
    <row r="50" spans="7:20" x14ac:dyDescent="0.5">
      <c r="G50" s="21">
        <f>ROUND(LEFT(G39,FIND(" ",G39)-1),4)</f>
        <v>0.49619999999999997</v>
      </c>
      <c r="H50" s="21">
        <f t="shared" ref="H50:L50" si="12">ROUND(LEFT(H39,FIND(" ",H39)-1),4)</f>
        <v>0.24629999999999999</v>
      </c>
      <c r="I50" s="21">
        <f t="shared" si="12"/>
        <v>0.66090000000000004</v>
      </c>
      <c r="J50" s="21">
        <f t="shared" si="12"/>
        <v>22.542999999999999</v>
      </c>
      <c r="K50" s="21">
        <f t="shared" si="12"/>
        <v>3</v>
      </c>
      <c r="L50" s="21">
        <f t="shared" si="12"/>
        <v>207</v>
      </c>
      <c r="M50" s="21">
        <f>ROUND(M39,3)</f>
        <v>0</v>
      </c>
      <c r="N50" s="21"/>
      <c r="O50" s="21"/>
      <c r="P50" s="21"/>
      <c r="Q50" s="21"/>
      <c r="R50" s="21"/>
      <c r="S50" s="21"/>
      <c r="T50" s="21"/>
    </row>
    <row r="51" spans="7:20" x14ac:dyDescent="0.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7:20" x14ac:dyDescent="0.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7:20" x14ac:dyDescent="0.5">
      <c r="G53" s="40"/>
      <c r="H53" s="40" t="s">
        <v>24</v>
      </c>
      <c r="I53" s="40" t="s">
        <v>23</v>
      </c>
      <c r="J53" s="40" t="s">
        <v>22</v>
      </c>
      <c r="K53" s="40" t="s">
        <v>10</v>
      </c>
      <c r="L53" s="40" t="s">
        <v>21</v>
      </c>
      <c r="M53" s="40" t="s">
        <v>20</v>
      </c>
      <c r="N53" s="40"/>
      <c r="O53" s="40"/>
      <c r="P53" s="40"/>
      <c r="Q53" s="40"/>
      <c r="R53" s="40"/>
      <c r="S53" s="40"/>
      <c r="T53" s="40"/>
    </row>
    <row r="54" spans="7:20" x14ac:dyDescent="0.5">
      <c r="G54" s="21" t="str">
        <f t="shared" ref="G54:G57" si="13">LEFT(G43,FIND(" ",G43)-1)</f>
        <v>constant</v>
      </c>
      <c r="H54" s="21">
        <f t="shared" ref="H54:L54" si="14">ROUND(LEFT(H43,FIND(" ",H43)-1),4)</f>
        <v>2.4514999999999998</v>
      </c>
      <c r="I54" s="21">
        <f t="shared" si="14"/>
        <v>0.14899999999999999</v>
      </c>
      <c r="J54" s="21">
        <f t="shared" si="14"/>
        <v>16.448599999999999</v>
      </c>
      <c r="K54" s="21">
        <f>ROUND(LEFT(K43,FIND(" ",K43)-1),3)</f>
        <v>0</v>
      </c>
      <c r="L54" s="21">
        <f t="shared" si="14"/>
        <v>2.1577000000000002</v>
      </c>
      <c r="M54" s="21">
        <f t="shared" ref="M54:M57" si="15">ROUND(M43,4)</f>
        <v>2.7454000000000001</v>
      </c>
      <c r="N54" s="21"/>
      <c r="O54" s="21"/>
      <c r="P54" s="21"/>
      <c r="Q54" s="21"/>
      <c r="R54" s="21"/>
      <c r="S54" s="21"/>
      <c r="T54" s="21"/>
    </row>
    <row r="55" spans="7:20" x14ac:dyDescent="0.5">
      <c r="G55" s="21" t="str">
        <f t="shared" si="13"/>
        <v>frame</v>
      </c>
      <c r="H55" s="21">
        <f t="shared" ref="H55:L55" si="16">ROUND(LEFT(H44,FIND(" ",H44)-1),4)</f>
        <v>-0.5625</v>
      </c>
      <c r="I55" s="21">
        <f t="shared" si="16"/>
        <v>0.21790000000000001</v>
      </c>
      <c r="J55" s="21">
        <f t="shared" si="16"/>
        <v>-2.5811000000000002</v>
      </c>
      <c r="K55" s="21">
        <f>ROUND(LEFT(K44,FIND(" ",K44)-1),3)</f>
        <v>1.0999999999999999E-2</v>
      </c>
      <c r="L55" s="21">
        <f t="shared" si="16"/>
        <v>-0.99209999999999998</v>
      </c>
      <c r="M55" s="21">
        <f t="shared" si="15"/>
        <v>-0.1328</v>
      </c>
      <c r="N55" s="21"/>
      <c r="O55" s="21"/>
      <c r="P55" s="21"/>
      <c r="Q55" s="21"/>
      <c r="R55" s="21"/>
      <c r="S55" s="21"/>
      <c r="T55" s="21"/>
    </row>
    <row r="56" spans="7:20" x14ac:dyDescent="0.5">
      <c r="G56" s="21" t="str">
        <f t="shared" si="13"/>
        <v>skeptic</v>
      </c>
      <c r="H56" s="21">
        <f t="shared" ref="H56:L56" si="17">ROUND(LEFT(H45,FIND(" ",H45)-1),4)</f>
        <v>0.1051</v>
      </c>
      <c r="I56" s="21">
        <f t="shared" si="17"/>
        <v>3.8100000000000002E-2</v>
      </c>
      <c r="J56" s="21">
        <f t="shared" si="17"/>
        <v>2.7559</v>
      </c>
      <c r="K56" s="21">
        <f>ROUND(LEFT(K45,FIND(" ",K45)-1),3)</f>
        <v>6.0000000000000001E-3</v>
      </c>
      <c r="L56" s="21">
        <f t="shared" si="17"/>
        <v>2.9899999999999999E-2</v>
      </c>
      <c r="M56" s="21">
        <f t="shared" si="15"/>
        <v>0.18029999999999999</v>
      </c>
      <c r="N56" s="21"/>
      <c r="O56" s="21"/>
      <c r="P56" s="21"/>
      <c r="Q56" s="21"/>
      <c r="R56" s="21"/>
      <c r="S56" s="21"/>
      <c r="T56" s="21"/>
    </row>
    <row r="57" spans="7:20" x14ac:dyDescent="0.5">
      <c r="G57" s="21" t="str">
        <f t="shared" si="13"/>
        <v>Int_1</v>
      </c>
      <c r="H57" s="21">
        <f t="shared" ref="H57:L57" si="18">ROUND(LEFT(H46,FIND(" ",H46)-1),4)</f>
        <v>0.20119999999999999</v>
      </c>
      <c r="I57" s="21">
        <f t="shared" si="18"/>
        <v>5.5300000000000002E-2</v>
      </c>
      <c r="J57" s="21">
        <f t="shared" si="18"/>
        <v>3.6400999999999999</v>
      </c>
      <c r="K57" s="21">
        <f>ROUND(LEFT(K46,FIND(" ",K46)-1),3)</f>
        <v>0</v>
      </c>
      <c r="L57" s="21">
        <f t="shared" si="18"/>
        <v>9.2200000000000004E-2</v>
      </c>
      <c r="M57" s="21">
        <f t="shared" si="15"/>
        <v>0.31009999999999999</v>
      </c>
      <c r="N57" s="21"/>
      <c r="O57" s="21"/>
      <c r="P57" s="21"/>
      <c r="Q57" s="21"/>
      <c r="R57" s="21"/>
      <c r="S57" s="21"/>
      <c r="T57" s="21"/>
    </row>
  </sheetData>
  <mergeCells count="2">
    <mergeCell ref="I3:K3"/>
    <mergeCell ref="G14:S1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6" sqref="A6"/>
    </sheetView>
  </sheetViews>
  <sheetFormatPr defaultRowHeight="15.75" x14ac:dyDescent="0.5"/>
  <sheetData>
    <row r="1" spans="1:1" x14ac:dyDescent="0.5">
      <c r="A1" s="1" t="s">
        <v>39</v>
      </c>
    </row>
    <row r="2" spans="1:1" x14ac:dyDescent="0.5">
      <c r="A2" t="s">
        <v>42</v>
      </c>
    </row>
    <row r="3" spans="1:1" x14ac:dyDescent="0.5">
      <c r="A3" s="54" t="s">
        <v>40</v>
      </c>
    </row>
    <row r="4" spans="1:1" x14ac:dyDescent="0.5">
      <c r="A4" s="54" t="s">
        <v>41</v>
      </c>
    </row>
    <row r="5" spans="1:1" x14ac:dyDescent="0.5">
      <c r="A5" s="55" t="s">
        <v>61</v>
      </c>
    </row>
    <row r="6" spans="1:1" x14ac:dyDescent="0.5">
      <c r="A6" s="5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Model</vt:lpstr>
      <vt:lpstr>ModerationEffect</vt:lpstr>
      <vt:lpstr>ConditionalEffect</vt:lpstr>
      <vt:lpstr>Table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2019-07-25T07:27:13Z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